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Lisa Satayut\Desktop\Recharter Page\"/>
    </mc:Choice>
  </mc:AlternateContent>
  <xr:revisionPtr revIDLastSave="0" documentId="8_{30358785-C603-4D3D-9ABA-241AD055A952}" xr6:coauthVersionLast="47" xr6:coauthVersionMax="47" xr10:uidLastSave="{00000000-0000-0000-0000-000000000000}"/>
  <bookViews>
    <workbookView xWindow="1152" yWindow="1152" windowWidth="21624" windowHeight="11244" xr2:uid="{00000000-000D-0000-FFFF-FFFF00000000}"/>
  </bookViews>
  <sheets>
    <sheet name="Setup &amp; Instructions" sheetId="2" r:id="rId1"/>
    <sheet name="Data Entry" sheetId="1" r:id="rId2"/>
    <sheet name="Scorecard" sheetId="4" r:id="rId3"/>
  </sheets>
  <definedNames>
    <definedName name="adds">'Data Entry'!#REF!</definedName>
    <definedName name="beascout_flag">'Data Entry'!$N$21</definedName>
    <definedName name="bronze_met">'Data Entry'!#REF!</definedName>
    <definedName name="building_gold_score">'Data Entry'!$J$19</definedName>
    <definedName name="building_silver_score">'Data Entry'!$I$19</definedName>
    <definedName name="DistrictName">'Setup &amp; Instructions'!$C$7</definedName>
    <definedName name="gain">'Data Entry'!#REF!</definedName>
    <definedName name="loses">'Data Entry'!$L$23</definedName>
    <definedName name="mem_gold_score">'Data Entry'!$J$19</definedName>
    <definedName name="num_scouts">'Data Entry'!#REF!</definedName>
    <definedName name="_xlnm.Print_Titles" localSheetId="1">'Data Entry'!$1:$4</definedName>
    <definedName name="recruitment_event">'Data Entry'!$D$21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8" i="1" l="1"/>
  <c r="F65" i="1"/>
  <c r="F29" i="1"/>
  <c r="F63" i="1"/>
  <c r="F48" i="1"/>
  <c r="F31" i="1" l="1"/>
  <c r="F87" i="1"/>
  <c r="K28" i="1"/>
  <c r="K96" i="1"/>
  <c r="K75" i="1"/>
  <c r="H71" i="1" s="1"/>
  <c r="K89" i="1"/>
  <c r="H84" i="1" s="1"/>
  <c r="K57" i="1"/>
  <c r="H53" i="1" s="1"/>
  <c r="K47" i="1"/>
  <c r="I43" i="1" s="1"/>
  <c r="J71" i="1" l="1"/>
  <c r="I71" i="1"/>
  <c r="I84" i="1"/>
  <c r="J84" i="1"/>
  <c r="J53" i="1"/>
  <c r="I53" i="1"/>
  <c r="J43" i="1"/>
  <c r="H43" i="1"/>
  <c r="F40" i="1"/>
  <c r="K21" i="1"/>
  <c r="H19" i="1" s="1"/>
  <c r="K10" i="1"/>
  <c r="I6" i="1" s="1"/>
  <c r="J19" i="1" l="1"/>
  <c r="I19" i="1"/>
  <c r="H6" i="1"/>
  <c r="J6" i="1"/>
  <c r="A1" i="1" l="1"/>
  <c r="K18" i="4" l="1"/>
  <c r="F36" i="1"/>
  <c r="K37" i="1" s="1"/>
  <c r="F68" i="1"/>
  <c r="A1" i="4"/>
  <c r="A2" i="1"/>
  <c r="I16" i="4"/>
  <c r="H92" i="1" l="1"/>
  <c r="I19" i="4" s="1"/>
  <c r="I92" i="1"/>
  <c r="J19" i="4" s="1"/>
  <c r="J92" i="1"/>
  <c r="K19" i="4" s="1"/>
  <c r="F69" i="1"/>
  <c r="K66" i="1" s="1"/>
  <c r="I33" i="1"/>
  <c r="J33" i="1"/>
  <c r="K8" i="4"/>
  <c r="J18" i="4"/>
  <c r="J13" i="4"/>
  <c r="I13" i="4"/>
  <c r="K12" i="4"/>
  <c r="K16" i="4"/>
  <c r="K13" i="4"/>
  <c r="K15" i="4"/>
  <c r="J15" i="4"/>
  <c r="I15" i="4"/>
  <c r="J16" i="4"/>
  <c r="I18" i="4"/>
  <c r="H60" i="1" l="1"/>
  <c r="I14" i="4" s="1"/>
  <c r="J60" i="1"/>
  <c r="K14" i="4" s="1"/>
  <c r="I60" i="1"/>
  <c r="J14" i="4" s="1"/>
  <c r="K10" i="4"/>
  <c r="J10" i="4"/>
  <c r="H33" i="1"/>
  <c r="I10" i="4" s="1"/>
  <c r="J12" i="4"/>
  <c r="K6" i="4"/>
  <c r="J24" i="1" l="1"/>
  <c r="I24" i="1"/>
  <c r="J9" i="4" s="1"/>
  <c r="H24" i="1"/>
  <c r="I9" i="4" s="1"/>
  <c r="J103" i="1"/>
  <c r="I12" i="4"/>
  <c r="I8" i="4"/>
  <c r="J8" i="4"/>
  <c r="J101" i="1" l="1"/>
  <c r="K9" i="4"/>
  <c r="J6" i="4" l="1"/>
  <c r="I103" i="1"/>
  <c r="H103" i="1"/>
  <c r="I101" i="1"/>
  <c r="J104" i="1" l="1"/>
  <c r="H23" i="4" s="1"/>
  <c r="H101" i="1"/>
  <c r="J102" i="1" s="1"/>
  <c r="I6" i="4"/>
  <c r="H21" i="4" l="1"/>
  <c r="D102" i="1"/>
  <c r="A21" i="4" l="1"/>
  <c r="A23" i="4"/>
  <c r="A102" i="1"/>
  <c r="A22" i="4"/>
  <c r="A103" i="1"/>
  <c r="A10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Rand</author>
    <author>Rick Hillenbrand</author>
  </authors>
  <commentList>
    <comment ref="F29" authorId="0" shapeId="0" xr:uid="{00000000-0006-0000-0100-000006000000}">
      <text>
        <r>
          <rPr>
            <sz val="8"/>
            <color indexed="81"/>
            <rFont val="Tahoma"/>
            <family val="2"/>
          </rPr>
          <t>= A / (B+C-D)</t>
        </r>
      </text>
    </comment>
    <comment ref="F31" authorId="1" shapeId="0" xr:uid="{101E2557-7F2C-4062-B710-254205D482DD}">
      <text>
        <r>
          <rPr>
            <sz val="8"/>
            <color indexed="81"/>
            <rFont val="Tahoma"/>
            <family val="2"/>
          </rPr>
          <t>= N87 in Objective #10</t>
        </r>
      </text>
    </comment>
    <comment ref="D37" authorId="1" shapeId="0" xr:uid="{D83BFB19-A456-4338-B927-63311A5A3A49}">
      <text>
        <r>
          <rPr>
            <sz val="8"/>
            <color indexed="81"/>
            <rFont val="Tahoma"/>
            <family val="2"/>
          </rPr>
          <t>Joining activity dates in the 2021-2 program year starting 6/1/2021 are acceptable.</t>
        </r>
      </text>
    </comment>
    <comment ref="F40" authorId="0" shapeId="0" xr:uid="{00000000-0006-0000-0100-000009000000}">
      <text>
        <r>
          <rPr>
            <sz val="8"/>
            <color indexed="81"/>
            <rFont val="Tahoma"/>
            <family val="2"/>
          </rPr>
          <t>Webelos joining troops divided by number of second year Webelos.</t>
        </r>
      </text>
    </comment>
    <comment ref="F68" authorId="0" shapeId="0" xr:uid="{00000000-0006-0000-0100-00000D000000}">
      <text>
        <r>
          <rPr>
            <sz val="8"/>
            <color indexed="81"/>
            <rFont val="Tahoma"/>
            <family val="2"/>
          </rPr>
          <t>Number of Cubs camping divided by number registered on June 30.</t>
        </r>
      </text>
    </comment>
    <comment ref="F69" authorId="0" shapeId="0" xr:uid="{00000000-0006-0000-0100-00000E000000}">
      <text>
        <r>
          <rPr>
            <sz val="8"/>
            <color indexed="81"/>
            <rFont val="Tahoma"/>
            <family val="2"/>
          </rPr>
          <t>Current year camping rate less prior year camping rate.</t>
        </r>
      </text>
    </comment>
  </commentList>
</comments>
</file>

<file path=xl/sharedStrings.xml><?xml version="1.0" encoding="utf-8"?>
<sst xmlns="http://schemas.openxmlformats.org/spreadsheetml/2006/main" count="200" uniqueCount="182">
  <si>
    <t>Objective</t>
  </si>
  <si>
    <t>Bronze Points</t>
  </si>
  <si>
    <t>Silver Points</t>
  </si>
  <si>
    <t>Gold Points</t>
  </si>
  <si>
    <t>Parameter</t>
  </si>
  <si>
    <t>Calculated Values</t>
  </si>
  <si>
    <t>User
Input</t>
  </si>
  <si>
    <r>
      <t xml:space="preserve"> </t>
    </r>
    <r>
      <rPr>
        <i/>
        <sz val="10"/>
        <color indexed="8"/>
        <rFont val="Calibri"/>
        <family val="2"/>
      </rPr>
      <t>Date:</t>
    </r>
    <r>
      <rPr>
        <sz val="10"/>
        <color indexed="8"/>
        <rFont val="Calibri"/>
        <family val="2"/>
      </rPr>
      <t xml:space="preserve"> Pack committee adopted annual program plan &amp; budget</t>
    </r>
  </si>
  <si>
    <r>
      <rPr>
        <b/>
        <sz val="10"/>
        <color indexed="8"/>
        <rFont val="Calibri"/>
        <family val="2"/>
      </rPr>
      <t>Webelos-to-Scout transition:</t>
    </r>
    <r>
      <rPr>
        <sz val="10"/>
        <color indexed="8"/>
        <rFont val="Calibri"/>
        <family val="2"/>
      </rPr>
      <t xml:space="preserve">  Have an effective plan to graduate Webelos Scouts into Boy Scout troop(s).</t>
    </r>
  </si>
  <si>
    <r>
      <t xml:space="preserve"> </t>
    </r>
    <r>
      <rPr>
        <i/>
        <sz val="10"/>
        <color indexed="8"/>
        <rFont val="Calibri"/>
        <family val="2"/>
      </rPr>
      <t>Count:</t>
    </r>
    <r>
      <rPr>
        <sz val="10"/>
        <color indexed="8"/>
        <rFont val="Calibri"/>
        <family val="2"/>
      </rPr>
      <t xml:space="preserve"> Number of second year Webelos at start of year</t>
    </r>
  </si>
  <si>
    <r>
      <t xml:space="preserve"> Percent: </t>
    </r>
    <r>
      <rPr>
        <sz val="10"/>
        <color indexed="8"/>
        <rFont val="Calibri"/>
        <family val="2"/>
      </rPr>
      <t>Webelos graduation rate</t>
    </r>
  </si>
  <si>
    <r>
      <rPr>
        <b/>
        <sz val="10"/>
        <color indexed="8"/>
        <rFont val="Calibri"/>
        <family val="2"/>
      </rPr>
      <t xml:space="preserve">Advancement:  </t>
    </r>
    <r>
      <rPr>
        <sz val="10"/>
        <color indexed="8"/>
        <rFont val="Calibri"/>
        <family val="2"/>
      </rPr>
      <t>Achieve a high percentage of Cub Scouts earning ranks.</t>
    </r>
  </si>
  <si>
    <r>
      <rPr>
        <b/>
        <sz val="10"/>
        <color indexed="8"/>
        <rFont val="Calibri"/>
        <family val="2"/>
      </rPr>
      <t xml:space="preserve">Leadership recruitment: </t>
    </r>
    <r>
      <rPr>
        <sz val="10"/>
        <color indexed="8"/>
        <rFont val="Calibri"/>
        <family val="2"/>
      </rPr>
      <t>The pack is proactive in recruiting sufficient leaders.</t>
    </r>
  </si>
  <si>
    <r>
      <rPr>
        <i/>
        <sz val="10"/>
        <color indexed="8"/>
        <rFont val="Calibri"/>
        <family val="2"/>
      </rPr>
      <t xml:space="preserve"> Count:</t>
    </r>
    <r>
      <rPr>
        <sz val="10"/>
        <color indexed="8"/>
        <rFont val="Calibri"/>
        <family val="2"/>
      </rPr>
      <t xml:space="preserve"> Number of den leaders</t>
    </r>
  </si>
  <si>
    <t>Planning and Budget</t>
  </si>
  <si>
    <t>Membership</t>
  </si>
  <si>
    <t>Voulnteer Leadership</t>
  </si>
  <si>
    <t>Program</t>
  </si>
  <si>
    <t>Enter Pack Number</t>
  </si>
  <si>
    <t>Enter District Name</t>
  </si>
  <si>
    <t>Enter Report Date</t>
  </si>
  <si>
    <r>
      <rPr>
        <b/>
        <sz val="10"/>
        <rFont val="Calibri"/>
        <family val="2"/>
      </rPr>
      <t>Bronze:</t>
    </r>
    <r>
      <rPr>
        <sz val="10"/>
        <rFont val="Calibri"/>
        <family val="2"/>
      </rPr>
      <t xml:space="preserve">  Earn at least 525 points by earning points in at least 7 objectives.</t>
    </r>
  </si>
  <si>
    <r>
      <rPr>
        <b/>
        <sz val="10"/>
        <rFont val="Calibri"/>
        <family val="2"/>
      </rPr>
      <t>Silver:</t>
    </r>
    <r>
      <rPr>
        <sz val="10"/>
        <rFont val="Calibri"/>
        <family val="2"/>
      </rPr>
      <t xml:space="preserve">  Earn at least 800 points by earning points in at least 8 objectives.</t>
    </r>
  </si>
  <si>
    <t xml:space="preserve">    Total points earned:         </t>
  </si>
  <si>
    <t xml:space="preserve">    No. of objectives with points:         </t>
  </si>
  <si>
    <t>Item</t>
  </si>
  <si>
    <t>Bronze Level</t>
  </si>
  <si>
    <t>Silver Level</t>
  </si>
  <si>
    <t>Gold Level</t>
  </si>
  <si>
    <t>Total Points:</t>
  </si>
  <si>
    <t>#1</t>
  </si>
  <si>
    <t xml:space="preserve"> </t>
  </si>
  <si>
    <t>#2</t>
  </si>
  <si>
    <t>#3</t>
  </si>
  <si>
    <r>
      <t xml:space="preserve">Retention: </t>
    </r>
    <r>
      <rPr>
        <sz val="10"/>
        <rFont val="Arial"/>
        <family val="2"/>
      </rPr>
      <t xml:space="preserve"> Retain a significant percentage of youth members.</t>
    </r>
  </si>
  <si>
    <t>#4</t>
  </si>
  <si>
    <t>#5</t>
  </si>
  <si>
    <t>#6</t>
  </si>
  <si>
    <t>#7</t>
  </si>
  <si>
    <t>#8</t>
  </si>
  <si>
    <t>#9</t>
  </si>
  <si>
    <t>Volunteer Leadership</t>
  </si>
  <si>
    <t>#10</t>
  </si>
  <si>
    <t>#11</t>
  </si>
  <si>
    <t>o</t>
  </si>
  <si>
    <r>
      <rPr>
        <b/>
        <sz val="10"/>
        <rFont val="Arial"/>
        <family val="2"/>
      </rPr>
      <t>Bronze:</t>
    </r>
    <r>
      <rPr>
        <sz val="10"/>
        <rFont val="Arial"/>
        <family val="2"/>
      </rPr>
      <t xml:space="preserve">  Earn at least 525 points by earning points in at least 7 objectives.</t>
    </r>
  </si>
  <si>
    <t xml:space="preserve">                                 Total points earned:         </t>
  </si>
  <si>
    <r>
      <rPr>
        <b/>
        <sz val="10"/>
        <rFont val="Arial"/>
        <family val="2"/>
      </rPr>
      <t>Silver:</t>
    </r>
    <r>
      <rPr>
        <sz val="10"/>
        <rFont val="Arial"/>
        <family val="2"/>
      </rPr>
      <t xml:space="preserve">  Earn at least 800 points by earning points in at least 8 objectives.</t>
    </r>
  </si>
  <si>
    <t xml:space="preserve">                                 No. of objectives with points:         </t>
  </si>
  <si>
    <t>Our pack has completed online rechartering by the deadline in order to maintain continuity of our program.</t>
  </si>
  <si>
    <t>We certify that these requirements have been completed:</t>
  </si>
  <si>
    <t>Cubmaster ___________________________________________________</t>
  </si>
  <si>
    <t>Date _____________________</t>
  </si>
  <si>
    <t>Committee chair _______________________________________________</t>
  </si>
  <si>
    <t>Commissioner _________________________________________________</t>
  </si>
  <si>
    <t>Enter pack information …</t>
  </si>
  <si>
    <t>Additional Instructions</t>
  </si>
  <si>
    <t>2.  All other data will be entered in User Input (Column D on the Data Entry sheet.)</t>
  </si>
  <si>
    <t>5.  Sheets are designed to be printed without additional formatting.</t>
  </si>
  <si>
    <t>This form should be turned in to your unit commissioner or the Scout service center as directed by your council.</t>
  </si>
  <si>
    <t>Charter Years and Calendar Years</t>
  </si>
  <si>
    <t>Select Recharter Date</t>
  </si>
  <si>
    <r>
      <t xml:space="preserve">Building Cub Scouting: </t>
    </r>
    <r>
      <rPr>
        <sz val="10"/>
        <rFont val="Arial"/>
        <family val="2"/>
      </rPr>
      <t xml:space="preserve"> Recruit new youth into the pack in order to grow membership.</t>
    </r>
  </si>
  <si>
    <r>
      <rPr>
        <b/>
        <sz val="10"/>
        <rFont val="Arial"/>
        <family val="2"/>
      </rPr>
      <t>Gold:</t>
    </r>
    <r>
      <rPr>
        <sz val="10"/>
        <rFont val="Arial"/>
        <family val="2"/>
      </rPr>
      <t xml:space="preserve">  Earn at least 1,050 points by earning points in at least 8 objectives and at least bronze in #6.</t>
    </r>
  </si>
  <si>
    <r>
      <rPr>
        <b/>
        <sz val="10"/>
        <rFont val="Calibri"/>
        <family val="2"/>
      </rPr>
      <t>Gold:</t>
    </r>
    <r>
      <rPr>
        <sz val="10"/>
        <rFont val="Calibri"/>
        <family val="2"/>
      </rPr>
      <t xml:space="preserve">  Earn at least 1,050 points by earning points in at least 8 objectives and at least bronze in #6.</t>
    </r>
  </si>
  <si>
    <t>"The BSA method for annual planning and continuous improvement"</t>
  </si>
  <si>
    <t xml:space="preserve"> BeAScout Pin is Current</t>
  </si>
  <si>
    <r>
      <rPr>
        <i/>
        <sz val="10"/>
        <color indexed="8"/>
        <rFont val="Calibri"/>
        <family val="2"/>
      </rPr>
      <t xml:space="preserve"> Count:</t>
    </r>
    <r>
      <rPr>
        <sz val="10"/>
        <color indexed="8"/>
        <rFont val="Calibri"/>
        <family val="2"/>
      </rPr>
      <t xml:space="preserve"> Number of Cub Scouts registered on June 30</t>
    </r>
  </si>
  <si>
    <r>
      <t>3.  Sources of data include unit records, numbers provided by your council, and My.Scouting</t>
    </r>
    <r>
      <rPr>
        <strike/>
        <sz val="11"/>
        <color indexed="10"/>
        <rFont val="Calibri"/>
        <family val="2"/>
      </rPr>
      <t xml:space="preserve"> </t>
    </r>
    <r>
      <rPr>
        <sz val="11"/>
        <color theme="1"/>
        <rFont val="Calibri"/>
        <family val="2"/>
      </rPr>
      <t>and Scoutbook.</t>
    </r>
  </si>
  <si>
    <r>
      <rPr>
        <b/>
        <sz val="10"/>
        <rFont val="Calibri"/>
        <family val="2"/>
      </rPr>
      <t xml:space="preserve">Service projects:  </t>
    </r>
    <r>
      <rPr>
        <sz val="10"/>
        <rFont val="Calibri"/>
        <family val="2"/>
      </rPr>
      <t>Participate in service projects. (Includes home engagements serving others)</t>
    </r>
  </si>
  <si>
    <r>
      <rPr>
        <b/>
        <sz val="10"/>
        <rFont val="Calibri"/>
        <family val="2"/>
      </rPr>
      <t>Trained leadership:</t>
    </r>
    <r>
      <rPr>
        <sz val="10"/>
        <rFont val="Calibri"/>
        <family val="2"/>
      </rPr>
      <t xml:space="preserve"> Have trained and engaged leaders at all levels.  All leaders are required to have youth protection training. (Online/remote training is acceptable)</t>
    </r>
  </si>
  <si>
    <r>
      <t xml:space="preserve"> Percent: </t>
    </r>
    <r>
      <rPr>
        <sz val="10"/>
        <color indexed="8"/>
        <rFont val="Calibri"/>
        <family val="2"/>
      </rPr>
      <t>Retention rate</t>
    </r>
  </si>
  <si>
    <t>2022 Journey to Excellence Pack Spreadsheet</t>
  </si>
  <si>
    <t>1.  Spreadsheet is designed for all packs in the year ending December 31, 2022.</t>
  </si>
  <si>
    <t>2022 Scouting's Journey to Excellence</t>
  </si>
  <si>
    <r>
      <rPr>
        <b/>
        <sz val="10"/>
        <rFont val="Arial"/>
        <family val="2"/>
      </rPr>
      <t>Planning:</t>
    </r>
    <r>
      <rPr>
        <sz val="10"/>
        <rFont val="Arial"/>
        <family val="2"/>
      </rPr>
      <t xml:space="preserve"> Conduct an Annual Program Planning event to develop a pack calendar following the steps outlined in the training module Annual Program Planning for Cub Scouting. Use the Planning Your Annual Pack Budget and Pack Budget Worksheet (or similar) to develop a budget that supports your annual program plan. Virtual meetings are acceptable for 2022.</t>
    </r>
  </si>
  <si>
    <t>Create a pack program calendar and
budget that is adopted by the pack
committee and distributed to all
families in the pack.</t>
  </si>
  <si>
    <t>Achieve Bronze, plus pack conducts
an Annual Program Planning event
for the following program year</t>
  </si>
  <si>
    <t>Achieve Silver, plus conduct an
annual family orientation.
80% of families are connected to
their Scout in Scoutbook</t>
  </si>
  <si>
    <r>
      <rPr>
        <b/>
        <sz val="10"/>
        <rFont val="Calibri"/>
        <family val="2"/>
      </rPr>
      <t xml:space="preserve">Planning: </t>
    </r>
    <r>
      <rPr>
        <sz val="10"/>
        <rFont val="Calibri"/>
        <family val="2"/>
      </rPr>
      <t xml:space="preserve"> Conduct Annual Program Planning event to develop a pack calendar. Use the Planning Your Annual Pack Budget and Pack Budget Worksheet (or similar) to develop a budget that supports your annual program plan. Virtual meetings are acceptable for 2022.</t>
    </r>
  </si>
  <si>
    <r>
      <t xml:space="preserve"> </t>
    </r>
    <r>
      <rPr>
        <i/>
        <sz val="10"/>
        <color indexed="8"/>
        <rFont val="Calibri"/>
        <family val="2"/>
      </rPr>
      <t>Date:</t>
    </r>
    <r>
      <rPr>
        <sz val="10"/>
        <color indexed="8"/>
        <rFont val="Calibri"/>
        <family val="2"/>
      </rPr>
      <t xml:space="preserve"> Conduct Annual Program Planning event for the following program year</t>
    </r>
  </si>
  <si>
    <t xml:space="preserve">  Adopted annual program plan &amp; budget distributed to families</t>
  </si>
  <si>
    <r>
      <t xml:space="preserve"> </t>
    </r>
    <r>
      <rPr>
        <i/>
        <sz val="10"/>
        <color indexed="8"/>
        <rFont val="Calibri"/>
        <family val="2"/>
      </rPr>
      <t>Date:</t>
    </r>
    <r>
      <rPr>
        <sz val="10"/>
        <color indexed="8"/>
        <rFont val="Calibri"/>
        <family val="2"/>
      </rPr>
      <t xml:space="preserve"> Conduct annual Family Orientation</t>
    </r>
  </si>
  <si>
    <r>
      <rPr>
        <i/>
        <sz val="10"/>
        <rFont val="Calibri"/>
        <family val="2"/>
      </rPr>
      <t xml:space="preserve"> Percent: </t>
    </r>
    <r>
      <rPr>
        <sz val="10"/>
        <rFont val="Calibri"/>
        <family val="2"/>
      </rPr>
      <t>80% of families are connected to their Scout in Scoutbook</t>
    </r>
  </si>
  <si>
    <r>
      <rPr>
        <i/>
        <sz val="10"/>
        <rFont val="Calibri"/>
        <family val="2"/>
      </rPr>
      <t xml:space="preserve"> Date: </t>
    </r>
    <r>
      <rPr>
        <sz val="10"/>
        <rFont val="Calibri"/>
        <family val="2"/>
      </rPr>
      <t>Recruitment event before October 31 that included prospective families</t>
    </r>
  </si>
  <si>
    <t xml:space="preserve"> Number of new Lions dens with 5 or more members and a dedicated leader</t>
  </si>
  <si>
    <t xml:space="preserve"> Number of new Tiger dens with 5 or more members and a dedicated leader</t>
  </si>
  <si>
    <r>
      <rPr>
        <b/>
        <sz val="10"/>
        <color indexed="8"/>
        <rFont val="Calibri"/>
        <family val="2"/>
      </rPr>
      <t xml:space="preserve">Building Cub Scouting: </t>
    </r>
    <r>
      <rPr>
        <sz val="10"/>
        <color indexed="8"/>
        <rFont val="Calibri"/>
        <family val="2"/>
      </rPr>
      <t>Recruit new youth into the pack in     order to grow membership.</t>
    </r>
  </si>
  <si>
    <r>
      <t xml:space="preserve"> Count:</t>
    </r>
    <r>
      <rPr>
        <sz val="10"/>
        <color theme="1"/>
        <rFont val="Calibri"/>
        <family val="2"/>
      </rPr>
      <t xml:space="preserve"> Number of second year Webelos earning the Arrow of Light</t>
    </r>
  </si>
  <si>
    <r>
      <rPr>
        <i/>
        <sz val="10"/>
        <rFont val="Calibri"/>
        <family val="2"/>
      </rPr>
      <t xml:space="preserve"> Date:</t>
    </r>
    <r>
      <rPr>
        <sz val="10"/>
        <rFont val="Calibri"/>
        <family val="2"/>
      </rPr>
      <t xml:space="preserve"> Joint activity with a troop #1 (Live or virtual)</t>
    </r>
  </si>
  <si>
    <r>
      <rPr>
        <i/>
        <sz val="10"/>
        <rFont val="Calibri"/>
        <family val="2"/>
      </rPr>
      <t xml:space="preserve"> Date:</t>
    </r>
    <r>
      <rPr>
        <sz val="10"/>
        <rFont val="Calibri"/>
        <family val="2"/>
      </rPr>
      <t xml:space="preserve"> Joint activity with a troop #2 (Live or virtual)</t>
    </r>
  </si>
  <si>
    <r>
      <t xml:space="preserve"> Percent: </t>
    </r>
    <r>
      <rPr>
        <sz val="10"/>
        <color theme="1"/>
        <rFont val="Calibri"/>
        <family val="2"/>
      </rPr>
      <t>Webelos II earning Arrow of Light rank</t>
    </r>
  </si>
  <si>
    <r>
      <rPr>
        <i/>
        <sz val="10"/>
        <rFont val="Calibri"/>
        <family val="2"/>
      </rPr>
      <t xml:space="preserve"> Count:</t>
    </r>
    <r>
      <rPr>
        <sz val="10"/>
        <rFont val="Calibri"/>
        <family val="2"/>
      </rPr>
      <t xml:space="preserve"> Webelos registering with troops during the year</t>
    </r>
  </si>
  <si>
    <t>This criterion is deleted</t>
  </si>
  <si>
    <r>
      <rPr>
        <i/>
        <sz val="10"/>
        <color indexed="8"/>
        <rFont val="Calibri"/>
        <family val="2"/>
      </rPr>
      <t xml:space="preserve"> Count:</t>
    </r>
    <r>
      <rPr>
        <sz val="10"/>
        <color indexed="8"/>
        <rFont val="Calibri"/>
        <family val="2"/>
      </rPr>
      <t xml:space="preserve"> Number of new Scouts (Tiger through Webelos II) since 12/31/2021 </t>
    </r>
  </si>
  <si>
    <t xml:space="preserve"> who will earn Bobcat by 12/31/2022</t>
  </si>
  <si>
    <r>
      <rPr>
        <i/>
        <sz val="10"/>
        <color indexed="8"/>
        <rFont val="Calibri"/>
        <family val="2"/>
      </rPr>
      <t xml:space="preserve"> Percent:</t>
    </r>
    <r>
      <rPr>
        <sz val="10"/>
        <color indexed="8"/>
        <rFont val="Calibri"/>
        <family val="2"/>
      </rPr>
      <t xml:space="preserve"> Bobcat rate</t>
    </r>
  </si>
  <si>
    <r>
      <rPr>
        <i/>
        <sz val="10"/>
        <color indexed="8"/>
        <rFont val="Calibri"/>
        <family val="2"/>
      </rPr>
      <t xml:space="preserve"> Percent:</t>
    </r>
    <r>
      <rPr>
        <sz val="10"/>
        <color indexed="8"/>
        <rFont val="Calibri"/>
        <family val="2"/>
      </rPr>
      <t xml:space="preserve"> At least 80% of Cub Scouts will earned 12 adventures during the </t>
    </r>
  </si>
  <si>
    <t xml:space="preserve"> program year (June 1 to May 31)</t>
  </si>
  <si>
    <r>
      <rPr>
        <i/>
        <sz val="10"/>
        <color indexed="8"/>
        <rFont val="Calibri"/>
        <family val="2"/>
      </rPr>
      <t xml:space="preserve"> Percent:</t>
    </r>
    <r>
      <rPr>
        <sz val="10"/>
        <color indexed="8"/>
        <rFont val="Calibri"/>
        <family val="2"/>
      </rPr>
      <t xml:space="preserve"> At least 75% of Cub Scouts will earn thir badge of rank by May 31</t>
    </r>
  </si>
  <si>
    <r>
      <rPr>
        <b/>
        <sz val="10"/>
        <rFont val="Calibri"/>
        <family val="2"/>
      </rPr>
      <t xml:space="preserve">Activities: </t>
    </r>
    <r>
      <rPr>
        <sz val="10"/>
        <rFont val="Calibri"/>
        <family val="2"/>
      </rPr>
      <t xml:space="preserve"> Will conduct special activities and outings</t>
    </r>
  </si>
  <si>
    <r>
      <rPr>
        <i/>
        <sz val="10"/>
        <color indexed="8"/>
        <rFont val="Calibri"/>
        <family val="2"/>
      </rPr>
      <t xml:space="preserve"> Date:</t>
    </r>
    <r>
      <rPr>
        <sz val="10"/>
        <color indexed="8"/>
        <rFont val="Calibri"/>
        <family val="2"/>
      </rPr>
      <t xml:space="preserve"> Special family event or activity #1 outside of regular meetings</t>
    </r>
  </si>
  <si>
    <r>
      <rPr>
        <i/>
        <sz val="10"/>
        <color indexed="8"/>
        <rFont val="Calibri"/>
        <family val="2"/>
      </rPr>
      <t xml:space="preserve"> Date:</t>
    </r>
    <r>
      <rPr>
        <sz val="10"/>
        <color indexed="8"/>
        <rFont val="Calibri"/>
        <family val="2"/>
      </rPr>
      <t xml:space="preserve"> Special family event or activity #2 outside of regular meetings</t>
    </r>
  </si>
  <si>
    <r>
      <t xml:space="preserve"> </t>
    </r>
    <r>
      <rPr>
        <i/>
        <sz val="10"/>
        <color indexed="8"/>
        <rFont val="Calibri"/>
        <family val="2"/>
      </rPr>
      <t>Yes/No:</t>
    </r>
    <r>
      <rPr>
        <sz val="10"/>
        <color indexed="8"/>
        <rFont val="Calibri"/>
        <family val="2"/>
      </rPr>
      <t xml:space="preserve"> At least one of the family events / activities will be conducted outdoors</t>
    </r>
  </si>
  <si>
    <r>
      <t xml:space="preserve"> </t>
    </r>
    <r>
      <rPr>
        <i/>
        <sz val="10"/>
        <color indexed="8"/>
        <rFont val="Calibri"/>
        <family val="2"/>
      </rPr>
      <t>Yes/No:</t>
    </r>
    <r>
      <rPr>
        <sz val="10"/>
        <color indexed="8"/>
        <rFont val="Calibri"/>
        <family val="2"/>
      </rPr>
      <t xml:space="preserve"> Will conduct a pack derby (pinewood, space rain gutter regatta)</t>
    </r>
  </si>
  <si>
    <r>
      <t xml:space="preserve"> </t>
    </r>
    <r>
      <rPr>
        <i/>
        <sz val="10"/>
        <color indexed="8"/>
        <rFont val="Calibri"/>
        <family val="2"/>
      </rPr>
      <t>Yes/No:</t>
    </r>
    <r>
      <rPr>
        <sz val="10"/>
        <color indexed="8"/>
        <rFont val="Calibri"/>
        <family val="2"/>
      </rPr>
      <t xml:space="preserve"> Will conduct a Blue and Gold celebration</t>
    </r>
  </si>
  <si>
    <r>
      <rPr>
        <b/>
        <sz val="10"/>
        <rFont val="Calibri"/>
        <family val="2"/>
      </rPr>
      <t xml:space="preserve">Outdoor activities: </t>
    </r>
    <r>
      <rPr>
        <sz val="10"/>
        <rFont val="Calibri"/>
        <family val="2"/>
      </rPr>
      <t xml:space="preserve"> Cub Scouts will attend day camp, family camp, and/or resident camp. (Includes council-offered alternatives)</t>
    </r>
  </si>
  <si>
    <r>
      <t xml:space="preserve"> </t>
    </r>
    <r>
      <rPr>
        <i/>
        <sz val="10"/>
        <color indexed="8"/>
        <rFont val="Calibri"/>
        <family val="2"/>
      </rPr>
      <t>Count:</t>
    </r>
    <r>
      <rPr>
        <sz val="10"/>
        <color indexed="8"/>
        <rFont val="Calibri"/>
        <family val="2"/>
      </rPr>
      <t xml:space="preserve"> Number of BALOO trained adults</t>
    </r>
  </si>
  <si>
    <r>
      <rPr>
        <i/>
        <sz val="10"/>
        <color indexed="8"/>
        <rFont val="Calibri"/>
        <family val="2"/>
      </rPr>
      <t xml:space="preserve"> Count:</t>
    </r>
    <r>
      <rPr>
        <sz val="10"/>
        <color indexed="8"/>
        <rFont val="Calibri"/>
        <family val="2"/>
      </rPr>
      <t xml:space="preserve"> Number of Scouts who will participate in either a council organized Cub Scout activity or pack overnighter</t>
    </r>
  </si>
  <si>
    <r>
      <rPr>
        <i/>
        <sz val="10"/>
        <color indexed="8"/>
        <rFont val="Calibri"/>
        <family val="2"/>
      </rPr>
      <t xml:space="preserve"> Count:</t>
    </r>
    <r>
      <rPr>
        <sz val="10"/>
        <color indexed="8"/>
        <rFont val="Calibri"/>
        <family val="2"/>
      </rPr>
      <t xml:space="preserve"> Number of Cub Scouts participating in overnight camping experieince</t>
    </r>
  </si>
  <si>
    <r>
      <rPr>
        <i/>
        <sz val="10"/>
        <color indexed="8"/>
        <rFont val="Calibri"/>
        <family val="2"/>
      </rPr>
      <t xml:space="preserve"> Percent: </t>
    </r>
    <r>
      <rPr>
        <sz val="10"/>
        <color indexed="8"/>
        <rFont val="Calibri"/>
        <family val="2"/>
      </rPr>
      <t>Prior year percentage of Cub Scouts participating in overnight camping experieince</t>
    </r>
  </si>
  <si>
    <r>
      <rPr>
        <i/>
        <sz val="10"/>
        <color indexed="8"/>
        <rFont val="Calibri"/>
        <family val="2"/>
      </rPr>
      <t xml:space="preserve"> Percent: </t>
    </r>
    <r>
      <rPr>
        <sz val="10"/>
        <color indexed="8"/>
        <rFont val="Calibri"/>
        <family val="2"/>
      </rPr>
      <t>Of Scouts who will participate in either a council organized Cub Scout activity or pack overnighter</t>
    </r>
  </si>
  <si>
    <r>
      <rPr>
        <i/>
        <sz val="10"/>
        <color indexed="8"/>
        <rFont val="Calibri"/>
        <family val="2"/>
      </rPr>
      <t xml:space="preserve"> Percent:</t>
    </r>
    <r>
      <rPr>
        <sz val="10"/>
        <color indexed="8"/>
        <rFont val="Calibri"/>
        <family val="2"/>
      </rPr>
      <t xml:space="preserve"> Overnight camping experience rate</t>
    </r>
  </si>
  <si>
    <r>
      <t xml:space="preserve"> Percentage: </t>
    </r>
    <r>
      <rPr>
        <sz val="10"/>
        <color indexed="8"/>
        <rFont val="Calibri"/>
        <family val="2"/>
      </rPr>
      <t>Overnight camping experience rate change from prior year</t>
    </r>
  </si>
  <si>
    <r>
      <rPr>
        <i/>
        <sz val="10"/>
        <color indexed="8"/>
        <rFont val="Calibri"/>
        <family val="2"/>
      </rPr>
      <t xml:space="preserve"> Count:</t>
    </r>
    <r>
      <rPr>
        <sz val="10"/>
        <color indexed="8"/>
        <rFont val="Calibri"/>
        <family val="2"/>
      </rPr>
      <t xml:space="preserve"> Minimum number BALOO adults to achieve 1:20</t>
    </r>
  </si>
  <si>
    <r>
      <t xml:space="preserve"> </t>
    </r>
    <r>
      <rPr>
        <i/>
        <sz val="10"/>
        <color indexed="8"/>
        <rFont val="Calibri"/>
        <family val="2"/>
      </rPr>
      <t>Yes/No:</t>
    </r>
    <r>
      <rPr>
        <sz val="10"/>
        <color indexed="8"/>
        <rFont val="Calibri"/>
        <family val="2"/>
      </rPr>
      <t xml:space="preserve"> Will develop a list of tasks to fufill pack program for the program year based on the Annual Program Planning event</t>
    </r>
  </si>
  <si>
    <r>
      <t xml:space="preserve"> </t>
    </r>
    <r>
      <rPr>
        <i/>
        <sz val="10"/>
        <color indexed="8"/>
        <rFont val="Calibri"/>
        <family val="2"/>
      </rPr>
      <t>Yes/No:</t>
    </r>
    <r>
      <rPr>
        <sz val="10"/>
        <color indexed="8"/>
        <rFont val="Calibri"/>
        <family val="2"/>
      </rPr>
      <t xml:space="preserve"> Will provide families an opportunity to select volunteer tasks</t>
    </r>
  </si>
  <si>
    <r>
      <t xml:space="preserve"> </t>
    </r>
    <r>
      <rPr>
        <i/>
        <sz val="10"/>
        <color indexed="8"/>
        <rFont val="Calibri"/>
        <family val="2"/>
      </rPr>
      <t>Yes/No:</t>
    </r>
    <r>
      <rPr>
        <sz val="10"/>
        <color indexed="8"/>
        <rFont val="Calibri"/>
        <family val="2"/>
      </rPr>
      <t xml:space="preserve"> Prior to new program year, returning dens will have den leaders recruited and new dens will have den leaders recruited by Oct 31 or within 30 days of den establishment.</t>
    </r>
  </si>
  <si>
    <r>
      <t xml:space="preserve"> </t>
    </r>
    <r>
      <rPr>
        <i/>
        <sz val="10"/>
        <color indexed="8"/>
        <rFont val="Calibri"/>
        <family val="2"/>
      </rPr>
      <t>Yes/No:</t>
    </r>
    <r>
      <rPr>
        <sz val="10"/>
        <color indexed="8"/>
        <rFont val="Calibri"/>
        <family val="2"/>
      </rPr>
      <t xml:space="preserve"> Will develop a succession plan for Cubmaster and Committee Chair using the </t>
    </r>
    <r>
      <rPr>
        <i/>
        <sz val="10"/>
        <color indexed="8"/>
        <rFont val="Calibri"/>
        <family val="2"/>
      </rPr>
      <t xml:space="preserve">Recruiting Cub Scout Leaders </t>
    </r>
    <r>
      <rPr>
        <sz val="10"/>
        <color indexed="8"/>
        <rFont val="Calibri"/>
        <family val="2"/>
      </rPr>
      <t>brochure.</t>
    </r>
  </si>
  <si>
    <r>
      <t xml:space="preserve"> </t>
    </r>
    <r>
      <rPr>
        <i/>
        <sz val="10"/>
        <color indexed="8"/>
        <rFont val="Calibri"/>
        <family val="2"/>
      </rPr>
      <t>Yes/No:</t>
    </r>
    <r>
      <rPr>
        <sz val="10"/>
        <color indexed="8"/>
        <rFont val="Calibri"/>
        <family val="2"/>
      </rPr>
      <t xml:space="preserve"> Will register at least one "new" leader.</t>
    </r>
  </si>
  <si>
    <r>
      <t xml:space="preserve"> </t>
    </r>
    <r>
      <rPr>
        <i/>
        <sz val="10"/>
        <color indexed="8"/>
        <rFont val="Calibri"/>
        <family val="2"/>
      </rPr>
      <t>Yes/No:</t>
    </r>
    <r>
      <rPr>
        <sz val="10"/>
        <color indexed="8"/>
        <rFont val="Calibri"/>
        <family val="2"/>
      </rPr>
      <t xml:space="preserve"> Will participate in one service project and will enter the hours in Scoutbook or Internet Advancement</t>
    </r>
  </si>
  <si>
    <t>Hours</t>
  </si>
  <si>
    <t>Minutes</t>
  </si>
  <si>
    <r>
      <rPr>
        <i/>
        <sz val="10"/>
        <color indexed="8"/>
        <rFont val="Calibri"/>
        <family val="2"/>
      </rPr>
      <t xml:space="preserve"> Count:</t>
    </r>
    <r>
      <rPr>
        <sz val="10"/>
        <color indexed="8"/>
        <rFont val="Calibri"/>
        <family val="2"/>
      </rPr>
      <t xml:space="preserve"> Number of Cub Scouts registered at time of service project</t>
    </r>
  </si>
  <si>
    <r>
      <rPr>
        <i/>
        <sz val="10"/>
        <color indexed="8"/>
        <rFont val="Calibri"/>
        <family val="2"/>
      </rPr>
      <t xml:space="preserve"> Count:</t>
    </r>
    <r>
      <rPr>
        <sz val="10"/>
        <color indexed="8"/>
        <rFont val="Calibri"/>
        <family val="2"/>
      </rPr>
      <t xml:space="preserve"> Number of additional participants</t>
    </r>
  </si>
  <si>
    <r>
      <rPr>
        <i/>
        <sz val="10"/>
        <color indexed="8"/>
        <rFont val="Calibri"/>
        <family val="2"/>
      </rPr>
      <t xml:space="preserve"> Count:</t>
    </r>
    <r>
      <rPr>
        <sz val="10"/>
        <color indexed="8"/>
        <rFont val="Calibri"/>
        <family val="2"/>
      </rPr>
      <t xml:space="preserve"> Number of Cub Scout participants</t>
    </r>
  </si>
  <si>
    <r>
      <rPr>
        <i/>
        <sz val="10"/>
        <color theme="1"/>
        <rFont val="Calibri"/>
        <family val="2"/>
      </rPr>
      <t xml:space="preserve"> Percent</t>
    </r>
    <r>
      <rPr>
        <i/>
        <sz val="10"/>
        <color indexed="8"/>
        <rFont val="Calibri"/>
        <family val="2"/>
      </rPr>
      <t>:</t>
    </r>
    <r>
      <rPr>
        <sz val="10"/>
        <color indexed="8"/>
        <rFont val="Calibri"/>
        <family val="2"/>
      </rPr>
      <t xml:space="preserve"> Service Project participation rate</t>
    </r>
  </si>
  <si>
    <r>
      <t xml:space="preserve"> Value</t>
    </r>
    <r>
      <rPr>
        <i/>
        <sz val="10"/>
        <color indexed="8"/>
        <rFont val="Calibri"/>
        <family val="2"/>
      </rPr>
      <t>:</t>
    </r>
    <r>
      <rPr>
        <sz val="10"/>
        <color indexed="8"/>
        <rFont val="Calibri"/>
        <family val="2"/>
      </rPr>
      <t xml:space="preserve"> Average amount of time worked per participant</t>
    </r>
  </si>
  <si>
    <r>
      <rPr>
        <i/>
        <sz val="10"/>
        <color indexed="8"/>
        <rFont val="Calibri"/>
        <family val="2"/>
      </rPr>
      <t xml:space="preserve"> Yes/No:</t>
    </r>
    <r>
      <rPr>
        <sz val="10"/>
        <color indexed="8"/>
        <rFont val="Calibri"/>
        <family val="2"/>
      </rPr>
      <t xml:space="preserve"> Cubmaster will complete position-specific training</t>
    </r>
  </si>
  <si>
    <r>
      <rPr>
        <i/>
        <sz val="10"/>
        <color indexed="8"/>
        <rFont val="Calibri"/>
        <family val="2"/>
      </rPr>
      <t xml:space="preserve"> Yes/No:</t>
    </r>
    <r>
      <rPr>
        <sz val="10"/>
        <color indexed="8"/>
        <rFont val="Calibri"/>
        <family val="2"/>
      </rPr>
      <t xml:space="preserve"> Committee Chair will complete position-specific training</t>
    </r>
  </si>
  <si>
    <r>
      <rPr>
        <i/>
        <sz val="10"/>
        <color indexed="8"/>
        <rFont val="Calibri"/>
        <family val="2"/>
      </rPr>
      <t xml:space="preserve">   Count:</t>
    </r>
    <r>
      <rPr>
        <sz val="10"/>
        <color indexed="8"/>
        <rFont val="Calibri"/>
        <family val="2"/>
      </rPr>
      <t xml:space="preserve"> Number of den leaders that will have completed the </t>
    </r>
    <r>
      <rPr>
        <i/>
        <sz val="10"/>
        <color indexed="8"/>
        <rFont val="Calibri"/>
        <family val="2"/>
      </rPr>
      <t>Before Your First Meeting</t>
    </r>
    <r>
      <rPr>
        <sz val="10"/>
        <color indexed="8"/>
        <rFont val="Calibri"/>
        <family val="2"/>
      </rPr>
      <t xml:space="preserve"> online training modules by October 31st or within 30 days of registration.</t>
    </r>
  </si>
  <si>
    <r>
      <rPr>
        <i/>
        <sz val="10"/>
        <color indexed="8"/>
        <rFont val="Calibri"/>
        <family val="2"/>
      </rPr>
      <t xml:space="preserve">   Count:</t>
    </r>
    <r>
      <rPr>
        <sz val="10"/>
        <color indexed="8"/>
        <rFont val="Calibri"/>
        <family val="2"/>
      </rPr>
      <t xml:space="preserve"> Number of den leaders that will have completed position specific training by December 31st or within 30 days of registration.</t>
    </r>
  </si>
  <si>
    <r>
      <rPr>
        <i/>
        <sz val="10"/>
        <color indexed="8"/>
        <rFont val="Calibri"/>
        <family val="2"/>
      </rPr>
      <t xml:space="preserve"> Count:</t>
    </r>
    <r>
      <rPr>
        <sz val="10"/>
        <color indexed="8"/>
        <rFont val="Calibri"/>
        <family val="2"/>
      </rPr>
      <t xml:space="preserve"> Number committee members that will have completed position specific training</t>
    </r>
  </si>
  <si>
    <t>A</t>
  </si>
  <si>
    <t>B</t>
  </si>
  <si>
    <t>C</t>
  </si>
  <si>
    <r>
      <rPr>
        <b/>
        <sz val="10"/>
        <color indexed="8"/>
        <rFont val="Calibri"/>
        <family val="2"/>
      </rPr>
      <t xml:space="preserve">Retention*: </t>
    </r>
    <r>
      <rPr>
        <sz val="10"/>
        <color indexed="8"/>
        <rFont val="Calibri"/>
        <family val="2"/>
      </rPr>
      <t>Retain a significant percentage of youth members. (*Read backside instructions)</t>
    </r>
  </si>
  <si>
    <r>
      <rPr>
        <i/>
        <sz val="10"/>
        <color indexed="8"/>
        <rFont val="Calibri"/>
        <family val="2"/>
      </rPr>
      <t xml:space="preserve"> Count:</t>
    </r>
    <r>
      <rPr>
        <sz val="10"/>
        <color indexed="8"/>
        <rFont val="Calibri"/>
        <family val="2"/>
      </rPr>
      <t xml:space="preserve"> Number of Scouts on the prior charter renewal (2021/2022)</t>
    </r>
  </si>
  <si>
    <r>
      <rPr>
        <i/>
        <sz val="10"/>
        <color indexed="8"/>
        <rFont val="Calibri"/>
        <family val="2"/>
      </rPr>
      <t xml:space="preserve"> Count:</t>
    </r>
    <r>
      <rPr>
        <sz val="10"/>
        <color indexed="8"/>
        <rFont val="Calibri"/>
        <family val="2"/>
      </rPr>
      <t xml:space="preserve"> Number of Scouts on the most recent charter renewal (2022/2023)</t>
    </r>
  </si>
  <si>
    <r>
      <t xml:space="preserve"> Count: </t>
    </r>
    <r>
      <rPr>
        <sz val="10"/>
        <color indexed="8"/>
        <rFont val="Calibri"/>
        <family val="2"/>
      </rPr>
      <t>New members recruited during the year</t>
    </r>
  </si>
  <si>
    <r>
      <t xml:space="preserve"> Count: </t>
    </r>
    <r>
      <rPr>
        <sz val="10"/>
        <color indexed="8"/>
        <rFont val="Calibri"/>
        <family val="2"/>
      </rPr>
      <t>Age outs</t>
    </r>
  </si>
  <si>
    <t>D</t>
  </si>
  <si>
    <r>
      <t xml:space="preserve"> Percent: </t>
    </r>
    <r>
      <rPr>
        <sz val="10"/>
        <color indexed="8"/>
        <rFont val="Calibri"/>
        <family val="2"/>
      </rPr>
      <t>50% of families will volunteer for at least one task</t>
    </r>
  </si>
  <si>
    <r>
      <rPr>
        <i/>
        <sz val="10"/>
        <color indexed="8"/>
        <rFont val="Calibri"/>
        <family val="2"/>
      </rPr>
      <t xml:space="preserve"> Percent:</t>
    </r>
    <r>
      <rPr>
        <sz val="10"/>
        <color indexed="8"/>
        <rFont val="Calibri"/>
        <family val="2"/>
      </rPr>
      <t xml:space="preserve"> Will conduct a pack activity that features programing for parents and other family members.</t>
    </r>
  </si>
  <si>
    <t>Conduct at least one event that includes prospective families by October 31st. Pin on beascout.org
shows current Pack information.</t>
  </si>
  <si>
    <t>Will achieve Bronze, plus will start at least two new Lion dens, or two new Tiger dens, or one of each. Each new den must have a dedicated den leader and at least five youth.</t>
  </si>
  <si>
    <t>Reregister 62% of eligible members.</t>
  </si>
  <si>
    <t>Will reregister 70% of eligible members and will conduct a pack activity that features programing for parents and other family members.</t>
  </si>
  <si>
    <t>Will achieve Silver, plus 50% of families will volunteer for at least one task.</t>
  </si>
  <si>
    <r>
      <t xml:space="preserve">Webelos-to-Scout transition:  </t>
    </r>
    <r>
      <rPr>
        <sz val="10"/>
        <rFont val="Arial"/>
        <family val="2"/>
      </rPr>
      <t>Will have a plan to transition 5th grade
Arrow of Light Webelos into a Scouts BSA troop.</t>
    </r>
  </si>
  <si>
    <t>With a troop, will hold two joint
activities (live or virtual) or 75% of
second year Webelos will earn the
Arrow of Light</t>
  </si>
  <si>
    <t>60% of eligible Webelos will register with a troop.</t>
  </si>
  <si>
    <t>80% of eligible Webelos will register with a troop.</t>
  </si>
  <si>
    <r>
      <t xml:space="preserve">Advancement:  </t>
    </r>
    <r>
      <rPr>
        <sz val="10"/>
        <rFont val="Arial"/>
        <family val="2"/>
      </rPr>
      <t>Will achieve a high percentage of Cub Scouts earning rank advancements.</t>
    </r>
  </si>
  <si>
    <t xml:space="preserve"> 90% of new Cub Scouts will earn
their Bobcat Badge by December
31st.</t>
  </si>
  <si>
    <t xml:space="preserve"> Will earn Bronze, plus 80% of Cub
Scouts will earn twelve Adventures
during the program year (June 1 to
May 31.)</t>
  </si>
  <si>
    <t xml:space="preserve"> Will earn Silver, plus 75% of Cub
Scouts will earn their badge of rank
by May 31.</t>
  </si>
  <si>
    <r>
      <t xml:space="preserve">Activities: </t>
    </r>
    <r>
      <rPr>
        <sz val="10"/>
        <rFont val="Arial"/>
        <family val="2"/>
      </rPr>
      <t xml:space="preserve"> Will conduct special activities and outings.</t>
    </r>
  </si>
  <si>
    <t>Pack will organize one special event, or activity, for all families outside of a regular pack meeting</t>
  </si>
  <si>
    <t>Pack will organize two special events, or activities, for families outside of a regular pack meeting. At least one of these events, or activities, will be conducted outside.</t>
  </si>
  <si>
    <t>Achieve Bronze, plus start at least   one new den of Lions (Kindergarten)   or a new den of Tigers (1st grade). Each new den must have a     dedicated den leader and at least      five youth.</t>
  </si>
  <si>
    <t>Will achieve Silver, plus will conduct
pack derby (pinewood, space, or rain
gutter regatta) and a pack Blue and
Gold celebration.</t>
  </si>
  <si>
    <r>
      <rPr>
        <b/>
        <sz val="10"/>
        <color rgb="FFFF0000"/>
        <rFont val="Arial"/>
        <family val="2"/>
      </rPr>
      <t>Outdoor Activities:</t>
    </r>
    <r>
      <rPr>
        <sz val="10"/>
        <color rgb="FFFF0000"/>
        <rFont val="Arial"/>
        <family val="2"/>
      </rPr>
      <t xml:space="preserve"> </t>
    </r>
    <r>
      <rPr>
        <sz val="10"/>
        <rFont val="Arial"/>
        <family val="2"/>
      </rPr>
      <t>Cub Scouts will attend day camp, family camp,
and/or resident camp. (Includes council-offered alternatives)</t>
    </r>
  </si>
  <si>
    <t>A minimum of one registered adult
leader in the pack will have
completed Basic Adult Leader
Outdoor Orientation training, and
51% of Cub Scouts in a the pack will
participate in either a council
organized Cub Scout activity or pack
overnighter.</t>
  </si>
  <si>
    <t>Will attain a ratio of 1:20 registered
adults who are Basic Adult Leader
Outdoor Orientation trained to Cub
Scouts registered and 60% of Cub
Scouts in the pack will participate in
either a council organized Cub Scout
activity or pack overnighter.</t>
  </si>
  <si>
    <t>Will achieve Silver, plus 60% of Cub
Scouts in a pack will participate in an
overnight camping experience OR
50% will participate with an
improvement over the previous year.</t>
  </si>
  <si>
    <r>
      <t xml:space="preserve">Service projects: </t>
    </r>
    <r>
      <rPr>
        <sz val="10"/>
        <rFont val="Arial"/>
        <family val="2"/>
      </rPr>
      <t xml:space="preserve"> Will participate in service projects.</t>
    </r>
    <r>
      <rPr>
        <b/>
        <sz val="10"/>
        <rFont val="Arial"/>
        <family val="2"/>
      </rPr>
      <t xml:space="preserve"> </t>
    </r>
    <r>
      <rPr>
        <sz val="10"/>
        <rFont val="Arial"/>
        <family val="2"/>
      </rPr>
      <t>(Includes home engagements serving others)</t>
    </r>
  </si>
  <si>
    <t>Will participate in one service project and will enter the hours in Scoutbook or Internet Advancement.</t>
  </si>
  <si>
    <t>Will achieve Bronze, plus an average
of 30 minutes per participant during
the service project.</t>
  </si>
  <si>
    <t>Will achieve Silver, plus 50% of pack
will participate at the service project.
(Family members of Cub Scouts
count for but not against %.)</t>
  </si>
  <si>
    <r>
      <t xml:space="preserve">Volunteer Opportunities: </t>
    </r>
    <r>
      <rPr>
        <sz val="10"/>
        <rFont val="Arial"/>
        <family val="2"/>
      </rPr>
      <t>The pack will be proactive in providing
volunteer opportunities and recruiting leadership.</t>
    </r>
  </si>
  <si>
    <t>Will develop a list of tasks to fulfill
your pack program for the year based
on the Annual Program Planning
event and will provide families an
opportunity to select vounteer tasks.</t>
  </si>
  <si>
    <t>Will achieve Bronze, plus prior to new
program year, returning dens will
have den leaders recruited and new
dens will have den leaders recruited
by Oct 31 or within 30 days of den
establishment.</t>
  </si>
  <si>
    <r>
      <t xml:space="preserve">Will achieve Silver, plus will develop a
succession plan for Cubmaster and
Committee Chair using the </t>
    </r>
    <r>
      <rPr>
        <i/>
        <sz val="10"/>
        <rFont val="Arial"/>
        <family val="2"/>
      </rPr>
      <t>Recruiting
Cub Scout Leaders</t>
    </r>
    <r>
      <rPr>
        <sz val="10"/>
        <rFont val="Arial"/>
        <family val="2"/>
      </rPr>
      <t xml:space="preserve"> brochure. Will
register at least one "new" leader.</t>
    </r>
  </si>
  <si>
    <r>
      <t xml:space="preserve">Trained leadership: </t>
    </r>
    <r>
      <rPr>
        <sz val="10"/>
        <rFont val="Arial"/>
        <family val="2"/>
      </rPr>
      <t>Will have trained and engaged leaders at all levels.  All leaders are required to have youth protection training. (Online/remote training is acceptable.)</t>
    </r>
  </si>
  <si>
    <t>Cubmaster and Pack Committee
Chair and 2 members of the
committee will have completed
position specific training for their
positions.</t>
  </si>
  <si>
    <r>
      <t xml:space="preserve">Will achieve Bronze, plus all den
leaders will have completed the
</t>
    </r>
    <r>
      <rPr>
        <i/>
        <sz val="10"/>
        <rFont val="Arial"/>
        <family val="2"/>
      </rPr>
      <t>Before Your First Meeting</t>
    </r>
    <r>
      <rPr>
        <sz val="10"/>
        <rFont val="Arial"/>
        <family val="2"/>
      </rPr>
      <t xml:space="preserve"> online
training modules by October 31st or
within 30 days of registration.</t>
    </r>
  </si>
  <si>
    <t>Will achieve Silver, plus all den
leaders will have completed position
specific training by December 31st or
within 30 days of registration.</t>
  </si>
  <si>
    <r>
      <rPr>
        <i/>
        <sz val="10"/>
        <color indexed="8"/>
        <rFont val="Calibri"/>
        <family val="2"/>
      </rPr>
      <t xml:space="preserve"> Count:</t>
    </r>
    <r>
      <rPr>
        <sz val="10"/>
        <color indexed="8"/>
        <rFont val="Calibri"/>
        <family val="2"/>
      </rPr>
      <t xml:space="preserve"> Current number of Lions as of 12/31/2022</t>
    </r>
  </si>
  <si>
    <r>
      <rPr>
        <i/>
        <sz val="10"/>
        <color indexed="8"/>
        <rFont val="Calibri"/>
        <family val="2"/>
      </rPr>
      <t xml:space="preserve"> Count:</t>
    </r>
    <r>
      <rPr>
        <sz val="10"/>
        <color indexed="8"/>
        <rFont val="Calibri"/>
        <family val="2"/>
      </rPr>
      <t xml:space="preserve"> Number of new Scouts since 12/31/2021 </t>
    </r>
  </si>
  <si>
    <t xml:space="preserve">Most criteria will be measured for the calendar year.  For packs that recharter in December, the retention numbers will be determined from the number of youth who are reregistered from the charter expiring on 12/31/22.  However, if a unit recharters on another month, retention will be determined at that time, consistent with its charter cycle.
Journey to Excellence measures are not intended to be cumbersome for any unit.  A pack may want to track and record meetings and other functions throughout the year, rather than trying to tabulate everything at the end.
</t>
  </si>
  <si>
    <t>4.  With a few exceptions, dates entered need to be in the range of January 1, 2022 through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</si>
</sst>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0.0%"/>
    <numFmt numFmtId="166" formatCode="0.0%;[Red]\-0.0%"/>
    <numFmt numFmtId="167" formatCode="[$-409]mmmm\ d\,\ yyyy;@"/>
  </numFmts>
  <fonts count="45" x14ac:knownFonts="1">
    <font>
      <sz val="11"/>
      <color theme="1"/>
      <name val="Calibri"/>
      <family val="2"/>
    </font>
    <font>
      <sz val="10"/>
      <color indexed="8"/>
      <name val="Calibri"/>
      <family val="2"/>
    </font>
    <font>
      <b/>
      <sz val="10"/>
      <color indexed="8"/>
      <name val="Calibri"/>
      <family val="2"/>
    </font>
    <font>
      <sz val="11"/>
      <name val="Calibri"/>
      <family val="2"/>
    </font>
    <font>
      <b/>
      <sz val="10"/>
      <name val="Calibri"/>
      <family val="2"/>
    </font>
    <font>
      <i/>
      <sz val="10"/>
      <color indexed="8"/>
      <name val="Calibri"/>
      <family val="2"/>
    </font>
    <font>
      <sz val="10"/>
      <name val="Calibri"/>
      <family val="2"/>
    </font>
    <font>
      <b/>
      <sz val="12"/>
      <name val="Wingdings"/>
      <charset val="2"/>
    </font>
    <font>
      <sz val="8"/>
      <color indexed="81"/>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charset val="2"/>
    </font>
    <font>
      <b/>
      <sz val="15"/>
      <name val="Arial"/>
      <family val="2"/>
    </font>
    <font>
      <i/>
      <sz val="10"/>
      <name val="Arial"/>
      <family val="2"/>
    </font>
    <font>
      <sz val="10"/>
      <name val="Arial"/>
      <family val="2"/>
    </font>
    <font>
      <strike/>
      <sz val="11"/>
      <color indexed="10"/>
      <name val="Calibri"/>
      <family val="2"/>
    </font>
    <font>
      <sz val="11"/>
      <color theme="0"/>
      <name val="Calibri"/>
      <family val="2"/>
    </font>
    <font>
      <b/>
      <sz val="11"/>
      <color theme="1"/>
      <name val="Calibri"/>
      <family val="2"/>
    </font>
    <font>
      <sz val="10"/>
      <color theme="1"/>
      <name val="Calibri"/>
      <family val="2"/>
    </font>
    <font>
      <i/>
      <sz val="10"/>
      <color theme="1"/>
      <name val="Calibri"/>
      <family val="2"/>
    </font>
    <font>
      <sz val="10"/>
      <color theme="0"/>
      <name val="Calibri"/>
      <family val="2"/>
    </font>
    <font>
      <sz val="10"/>
      <name val="Calibri"/>
      <family val="2"/>
      <scheme val="minor"/>
    </font>
    <font>
      <sz val="10"/>
      <color theme="0"/>
      <name val="Calibri"/>
      <family val="2"/>
      <scheme val="minor"/>
    </font>
    <font>
      <b/>
      <sz val="10"/>
      <name val="Calibri"/>
      <family val="2"/>
      <scheme val="minor"/>
    </font>
    <font>
      <b/>
      <sz val="11"/>
      <name val="Calibri"/>
      <family val="2"/>
      <scheme val="minor"/>
    </font>
    <font>
      <sz val="11"/>
      <color theme="1"/>
      <name val="Calibri"/>
      <family val="2"/>
      <scheme val="minor"/>
    </font>
    <font>
      <sz val="16.5"/>
      <color rgb="FF000000"/>
      <name val="Wingdings"/>
      <charset val="2"/>
    </font>
    <font>
      <b/>
      <sz val="10"/>
      <color theme="0"/>
      <name val="Calibri"/>
      <family val="2"/>
    </font>
    <font>
      <b/>
      <sz val="14"/>
      <color theme="1"/>
      <name val="Calibri"/>
      <family val="2"/>
    </font>
    <font>
      <b/>
      <i/>
      <sz val="12"/>
      <color theme="1"/>
      <name val="Calibri"/>
      <family val="2"/>
    </font>
    <font>
      <b/>
      <sz val="10"/>
      <color rgb="FFFF0000"/>
      <name val="Arial"/>
      <family val="2"/>
    </font>
    <font>
      <b/>
      <sz val="11"/>
      <color rgb="FFFF0000"/>
      <name val="Calibri"/>
      <family val="2"/>
    </font>
    <font>
      <b/>
      <sz val="10"/>
      <color theme="1"/>
      <name val="Calibri"/>
      <family val="2"/>
    </font>
    <font>
      <b/>
      <sz val="12"/>
      <color theme="1"/>
      <name val="Calibri"/>
      <family val="2"/>
    </font>
    <font>
      <i/>
      <sz val="18"/>
      <color rgb="FF3366FF"/>
      <name val="Arial Black"/>
      <family val="2"/>
    </font>
    <font>
      <i/>
      <sz val="16"/>
      <color rgb="FF3366FF"/>
      <name val="Arial Black"/>
      <family val="2"/>
    </font>
    <font>
      <b/>
      <i/>
      <sz val="14"/>
      <color rgb="FF3366FF"/>
      <name val="Arial"/>
      <family val="2"/>
    </font>
    <font>
      <sz val="8"/>
      <color rgb="FF000000"/>
      <name val="Segoe UI"/>
      <family val="2"/>
    </font>
    <font>
      <i/>
      <sz val="10"/>
      <name val="Calibri"/>
      <family val="2"/>
    </font>
    <font>
      <sz val="11"/>
      <color theme="1"/>
      <name val="Calibri"/>
      <family val="2"/>
    </font>
    <font>
      <sz val="10"/>
      <color rgb="FFFF0000"/>
      <name val="Arial"/>
      <family val="2"/>
    </font>
  </fonts>
  <fills count="11">
    <fill>
      <patternFill patternType="none"/>
    </fill>
    <fill>
      <patternFill patternType="gray125"/>
    </fill>
    <fill>
      <patternFill patternType="solid">
        <fgColor indexed="48"/>
        <bgColor indexed="64"/>
      </patternFill>
    </fill>
    <fill>
      <patternFill patternType="solid">
        <fgColor theme="4" tint="0.79998168889431442"/>
        <bgColor indexed="64"/>
      </patternFill>
    </fill>
    <fill>
      <patternFill patternType="solid">
        <fgColor rgb="FF3366FF"/>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F0"/>
        <bgColor indexed="64"/>
      </patternFill>
    </fill>
  </fills>
  <borders count="3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9"/>
      </right>
      <top style="medium">
        <color indexed="64"/>
      </top>
      <bottom/>
      <diagonal/>
    </border>
    <border>
      <left style="medium">
        <color indexed="64"/>
      </left>
      <right style="medium">
        <color indexed="9"/>
      </right>
      <top/>
      <bottom style="thin">
        <color indexed="64"/>
      </bottom>
      <diagonal/>
    </border>
  </borders>
  <cellStyleXfs count="6">
    <xf numFmtId="0" fontId="0" fillId="0" borderId="0"/>
    <xf numFmtId="0" fontId="9" fillId="0" borderId="0"/>
    <xf numFmtId="0" fontId="18" fillId="0" borderId="0"/>
    <xf numFmtId="9" fontId="9"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cellStyleXfs>
  <cellXfs count="166">
    <xf numFmtId="0" fontId="0" fillId="0" borderId="0" xfId="0"/>
    <xf numFmtId="164" fontId="22" fillId="0" borderId="1" xfId="0" applyNumberFormat="1" applyFont="1" applyBorder="1" applyAlignment="1" applyProtection="1">
      <alignment horizontal="center" vertical="center"/>
      <protection locked="0"/>
    </xf>
    <xf numFmtId="3" fontId="22" fillId="0" borderId="1" xfId="0" applyNumberFormat="1" applyFont="1" applyBorder="1" applyAlignment="1" applyProtection="1">
      <alignment horizontal="center" vertical="center"/>
      <protection locked="0"/>
    </xf>
    <xf numFmtId="165" fontId="22" fillId="0" borderId="1" xfId="0" applyNumberFormat="1" applyFont="1" applyBorder="1" applyAlignment="1" applyProtection="1">
      <alignment horizontal="center"/>
      <protection locked="0"/>
    </xf>
    <xf numFmtId="0" fontId="3" fillId="0" borderId="0" xfId="0" applyFont="1"/>
    <xf numFmtId="0" fontId="6" fillId="0" borderId="0" xfId="0" applyFont="1"/>
    <xf numFmtId="0" fontId="22" fillId="0" borderId="0" xfId="0" applyFont="1"/>
    <xf numFmtId="0" fontId="23" fillId="0" borderId="0" xfId="0" applyFont="1"/>
    <xf numFmtId="0" fontId="0" fillId="0" borderId="2" xfId="0" applyBorder="1"/>
    <xf numFmtId="0" fontId="0" fillId="0" borderId="3" xfId="0" applyBorder="1"/>
    <xf numFmtId="0" fontId="3" fillId="0" borderId="4" xfId="0" applyFont="1" applyBorder="1"/>
    <xf numFmtId="0" fontId="22" fillId="0" borderId="5" xfId="0" applyFont="1" applyBorder="1"/>
    <xf numFmtId="0" fontId="20" fillId="0" borderId="6" xfId="0" applyFont="1" applyBorder="1"/>
    <xf numFmtId="14" fontId="0" fillId="0" borderId="0" xfId="0" applyNumberFormat="1"/>
    <xf numFmtId="0" fontId="22" fillId="0" borderId="0" xfId="0" applyFont="1" applyAlignment="1">
      <alignment horizontal="center" vertical="center"/>
    </xf>
    <xf numFmtId="0" fontId="0" fillId="0" borderId="7" xfId="0" applyBorder="1"/>
    <xf numFmtId="0" fontId="0" fillId="0" borderId="8" xfId="0" applyBorder="1"/>
    <xf numFmtId="0" fontId="20" fillId="0" borderId="9" xfId="0" applyFont="1" applyBorder="1"/>
    <xf numFmtId="0" fontId="3" fillId="0" borderId="6" xfId="0" applyFont="1" applyBorder="1"/>
    <xf numFmtId="0" fontId="1" fillId="0" borderId="5" xfId="0" applyFont="1" applyBorder="1"/>
    <xf numFmtId="165" fontId="22" fillId="0" borderId="1" xfId="0" applyNumberFormat="1" applyFont="1" applyBorder="1" applyAlignment="1">
      <alignment horizontal="center"/>
    </xf>
    <xf numFmtId="0" fontId="22" fillId="0" borderId="0" xfId="0" applyFont="1" applyAlignment="1">
      <alignment horizontal="center"/>
    </xf>
    <xf numFmtId="166" fontId="22" fillId="0" borderId="1" xfId="0" applyNumberFormat="1" applyFont="1" applyBorder="1" applyAlignment="1">
      <alignment horizontal="center"/>
    </xf>
    <xf numFmtId="0" fontId="23" fillId="0" borderId="5" xfId="0" applyFont="1" applyBorder="1"/>
    <xf numFmtId="0" fontId="1" fillId="0" borderId="0" xfId="0" applyFont="1"/>
    <xf numFmtId="1" fontId="22" fillId="0" borderId="0" xfId="0" applyNumberFormat="1" applyFont="1" applyAlignment="1">
      <alignment horizontal="center"/>
    </xf>
    <xf numFmtId="0" fontId="24" fillId="0" borderId="0" xfId="0" applyFont="1"/>
    <xf numFmtId="0" fontId="20" fillId="0" borderId="0" xfId="0" applyFont="1"/>
    <xf numFmtId="0" fontId="7" fillId="0" borderId="0" xfId="0" applyFont="1" applyAlignment="1">
      <alignment horizontal="left" vertical="center" wrapText="1"/>
    </xf>
    <xf numFmtId="0" fontId="25" fillId="0" borderId="0" xfId="0" applyFont="1" applyAlignment="1">
      <alignment horizontal="left" vertical="center"/>
    </xf>
    <xf numFmtId="0" fontId="25" fillId="0" borderId="0" xfId="0" applyFont="1" applyAlignment="1">
      <alignment horizontal="left" vertical="center" wrapText="1"/>
    </xf>
    <xf numFmtId="0" fontId="26" fillId="0" borderId="0" xfId="0" applyFont="1" applyAlignment="1">
      <alignment horizontal="center" wrapText="1"/>
    </xf>
    <xf numFmtId="0" fontId="27" fillId="0" borderId="0" xfId="0" applyFont="1" applyAlignment="1">
      <alignment horizontal="left"/>
    </xf>
    <xf numFmtId="3" fontId="28" fillId="0" borderId="8" xfId="0" applyNumberFormat="1" applyFont="1" applyBorder="1" applyAlignment="1">
      <alignment horizontal="center" wrapText="1"/>
    </xf>
    <xf numFmtId="0" fontId="25" fillId="0" borderId="0" xfId="0" applyFont="1" applyAlignment="1">
      <alignment horizontal="center" wrapText="1"/>
    </xf>
    <xf numFmtId="0" fontId="25" fillId="0" borderId="0" xfId="0" applyFont="1" applyAlignment="1">
      <alignment wrapText="1"/>
    </xf>
    <xf numFmtId="0" fontId="26" fillId="0" borderId="0" xfId="0" applyFont="1" applyAlignment="1">
      <alignment wrapText="1"/>
    </xf>
    <xf numFmtId="0" fontId="29" fillId="0" borderId="0" xfId="0" applyFont="1"/>
    <xf numFmtId="0" fontId="28" fillId="0" borderId="8" xfId="0" applyFont="1" applyBorder="1" applyAlignment="1">
      <alignment horizontal="center" wrapText="1"/>
    </xf>
    <xf numFmtId="0" fontId="30" fillId="0" borderId="0" xfId="0" applyFont="1"/>
    <xf numFmtId="0" fontId="0" fillId="0" borderId="0" xfId="0" applyProtection="1">
      <protection locked="0"/>
    </xf>
    <xf numFmtId="0" fontId="0" fillId="0" borderId="0" xfId="0" applyAlignment="1">
      <alignment horizontal="center"/>
    </xf>
    <xf numFmtId="0" fontId="0" fillId="3" borderId="11" xfId="0" applyFill="1" applyBorder="1" applyAlignment="1" applyProtection="1">
      <alignment horizontal="center"/>
      <protection locked="0"/>
    </xf>
    <xf numFmtId="14" fontId="0" fillId="3" borderId="11" xfId="0" applyNumberFormat="1" applyFill="1" applyBorder="1" applyAlignment="1" applyProtection="1">
      <alignment horizontal="center"/>
      <protection locked="0"/>
    </xf>
    <xf numFmtId="0" fontId="31" fillId="4" borderId="12" xfId="0" applyFont="1" applyFill="1" applyBorder="1" applyAlignment="1">
      <alignment horizontal="center" wrapText="1"/>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0" fontId="31" fillId="4" borderId="14" xfId="0" applyFont="1" applyFill="1" applyBorder="1" applyAlignment="1">
      <alignment horizontal="center" vertical="center" wrapText="1"/>
    </xf>
    <xf numFmtId="0" fontId="31" fillId="4" borderId="14" xfId="0" applyFont="1" applyFill="1" applyBorder="1"/>
    <xf numFmtId="0" fontId="4" fillId="4" borderId="15" xfId="0" applyFont="1" applyFill="1" applyBorder="1"/>
    <xf numFmtId="0" fontId="21" fillId="4" borderId="13" xfId="0" applyFont="1" applyFill="1" applyBorder="1" applyAlignment="1">
      <alignment horizontal="center" vertical="center"/>
    </xf>
    <xf numFmtId="0" fontId="31" fillId="4" borderId="14"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15" xfId="0" applyFont="1" applyFill="1" applyBorder="1" applyAlignment="1">
      <alignment horizontal="center" vertical="center"/>
    </xf>
    <xf numFmtId="0" fontId="32" fillId="0" borderId="0" xfId="0" applyFont="1" applyAlignment="1">
      <alignment horizontal="center"/>
    </xf>
    <xf numFmtId="0" fontId="33" fillId="0" borderId="0" xfId="0" applyFont="1" applyAlignment="1">
      <alignment horizontal="left"/>
    </xf>
    <xf numFmtId="0" fontId="10" fillId="0" borderId="0" xfId="2" applyFont="1" applyAlignment="1">
      <alignment wrapText="1"/>
    </xf>
    <xf numFmtId="0" fontId="9" fillId="0" borderId="0" xfId="2" applyFont="1" applyAlignment="1">
      <alignment wrapText="1"/>
    </xf>
    <xf numFmtId="0" fontId="11" fillId="0" borderId="0" xfId="2" applyFont="1" applyAlignment="1">
      <alignment horizontal="center" vertical="center" wrapText="1"/>
    </xf>
    <xf numFmtId="0" fontId="9" fillId="0" borderId="0" xfId="2" applyFont="1" applyAlignment="1">
      <alignment horizontal="center" wrapText="1"/>
    </xf>
    <xf numFmtId="0" fontId="12" fillId="2" borderId="16" xfId="2"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6" xfId="2" applyFont="1" applyFill="1" applyBorder="1" applyAlignment="1">
      <alignment horizontal="center" vertical="center" wrapText="1"/>
    </xf>
    <xf numFmtId="0" fontId="11" fillId="0" borderId="19" xfId="2" applyFont="1" applyBorder="1" applyAlignment="1">
      <alignment horizontal="center" vertical="center" wrapText="1"/>
    </xf>
    <xf numFmtId="0" fontId="9" fillId="0" borderId="20" xfId="2" applyFont="1" applyBorder="1" applyAlignment="1">
      <alignment horizontal="left" vertical="center" wrapText="1"/>
    </xf>
    <xf numFmtId="9" fontId="9" fillId="0" borderId="11" xfId="2" applyNumberFormat="1" applyFont="1" applyBorder="1" applyAlignment="1">
      <alignment horizontal="center" vertical="center" wrapText="1"/>
    </xf>
    <xf numFmtId="0" fontId="9" fillId="0" borderId="11" xfId="2" applyFont="1" applyBorder="1" applyAlignment="1">
      <alignment horizontal="center" vertical="center" wrapText="1"/>
    </xf>
    <xf numFmtId="0" fontId="9" fillId="0" borderId="21" xfId="2" applyFont="1" applyBorder="1" applyAlignment="1">
      <alignment horizontal="center" vertical="center" wrapText="1"/>
    </xf>
    <xf numFmtId="0" fontId="11" fillId="2" borderId="22" xfId="2" applyFont="1" applyFill="1" applyBorder="1" applyAlignment="1">
      <alignment horizontal="center" vertical="center" wrapText="1"/>
    </xf>
    <xf numFmtId="165" fontId="11" fillId="0" borderId="20" xfId="3" applyNumberFormat="1" applyFont="1" applyFill="1" applyBorder="1" applyAlignment="1" applyProtection="1">
      <alignment horizontal="left" vertical="center" wrapText="1"/>
    </xf>
    <xf numFmtId="0" fontId="11" fillId="0" borderId="23" xfId="2" applyFont="1" applyBorder="1" applyAlignment="1">
      <alignment horizontal="left" vertical="center" wrapText="1"/>
    </xf>
    <xf numFmtId="3" fontId="13" fillId="2" borderId="6" xfId="2" applyNumberFormat="1" applyFont="1" applyFill="1" applyBorder="1" applyAlignment="1">
      <alignment horizontal="center" vertical="center" wrapText="1"/>
    </xf>
    <xf numFmtId="0" fontId="11" fillId="0" borderId="20" xfId="2" applyFont="1" applyBorder="1" applyAlignment="1">
      <alignment horizontal="left" vertical="center" wrapText="1"/>
    </xf>
    <xf numFmtId="0" fontId="11" fillId="0" borderId="23" xfId="2" applyFont="1" applyBorder="1" applyAlignment="1">
      <alignment vertical="center" wrapText="1"/>
    </xf>
    <xf numFmtId="0" fontId="11" fillId="0" borderId="24" xfId="2" applyFont="1" applyBorder="1" applyAlignment="1">
      <alignment horizontal="center" vertical="center" wrapText="1"/>
    </xf>
    <xf numFmtId="0" fontId="9" fillId="0" borderId="25" xfId="2" applyFont="1" applyBorder="1" applyAlignment="1">
      <alignment horizontal="center" vertical="center" wrapText="1"/>
    </xf>
    <xf numFmtId="0" fontId="9" fillId="0" borderId="26" xfId="2" applyFont="1" applyBorder="1" applyAlignment="1">
      <alignment horizontal="center" vertical="center" wrapText="1"/>
    </xf>
    <xf numFmtId="0" fontId="9" fillId="0" borderId="0" xfId="2" applyFont="1" applyAlignment="1">
      <alignment horizontal="right" vertical="center" wrapText="1"/>
    </xf>
    <xf numFmtId="0" fontId="15" fillId="0" borderId="0" xfId="1" applyFont="1" applyAlignment="1">
      <alignment horizontal="center" vertical="center" wrapText="1"/>
    </xf>
    <xf numFmtId="0" fontId="9" fillId="0" borderId="0" xfId="2" applyFont="1" applyAlignment="1">
      <alignment horizontal="left" vertical="center"/>
    </xf>
    <xf numFmtId="0" fontId="9" fillId="0" borderId="0" xfId="2" applyFont="1" applyAlignment="1">
      <alignment horizontal="left" vertical="center" wrapText="1"/>
    </xf>
    <xf numFmtId="0" fontId="11" fillId="0" borderId="0" xfId="2" applyFont="1" applyAlignment="1">
      <alignment horizontal="left"/>
    </xf>
    <xf numFmtId="3" fontId="11" fillId="0" borderId="8" xfId="1" applyNumberFormat="1" applyFont="1" applyBorder="1" applyAlignment="1">
      <alignment horizontal="center" wrapText="1"/>
    </xf>
    <xf numFmtId="0" fontId="11" fillId="0" borderId="8" xfId="1" applyFont="1" applyBorder="1" applyAlignment="1">
      <alignment horizontal="center" wrapText="1"/>
    </xf>
    <xf numFmtId="0" fontId="16" fillId="0" borderId="0" xfId="2" applyFont="1" applyAlignment="1">
      <alignment horizontal="center" vertical="center" wrapText="1"/>
    </xf>
    <xf numFmtId="0" fontId="17" fillId="0" borderId="0" xfId="2" applyFont="1" applyAlignment="1">
      <alignment horizontal="left" vertical="center"/>
    </xf>
    <xf numFmtId="0" fontId="17" fillId="0" borderId="0" xfId="2" applyFont="1" applyAlignment="1">
      <alignment vertical="center"/>
    </xf>
    <xf numFmtId="0" fontId="9" fillId="0" borderId="0" xfId="2" applyFont="1"/>
    <xf numFmtId="0" fontId="17" fillId="0" borderId="0" xfId="2" applyFont="1"/>
    <xf numFmtId="0" fontId="34" fillId="0" borderId="0" xfId="2" applyFont="1" applyAlignment="1">
      <alignment wrapText="1"/>
    </xf>
    <xf numFmtId="0" fontId="0" fillId="0" borderId="0" xfId="0" applyAlignment="1">
      <alignment wrapText="1"/>
    </xf>
    <xf numFmtId="0" fontId="33" fillId="0" borderId="0" xfId="0" applyFont="1"/>
    <xf numFmtId="9" fontId="9"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25" xfId="0" applyFont="1" applyBorder="1" applyAlignment="1">
      <alignment horizontal="center" vertical="center" wrapText="1"/>
    </xf>
    <xf numFmtId="9" fontId="9" fillId="0" borderId="25" xfId="0" applyNumberFormat="1" applyFont="1" applyBorder="1" applyAlignment="1">
      <alignment horizontal="center" vertical="center" wrapText="1"/>
    </xf>
    <xf numFmtId="0" fontId="11" fillId="0" borderId="20" xfId="0" applyFont="1" applyBorder="1" applyAlignment="1">
      <alignment vertical="center" wrapText="1"/>
    </xf>
    <xf numFmtId="0" fontId="11" fillId="0" borderId="27" xfId="0" applyFont="1" applyBorder="1" applyAlignment="1">
      <alignment horizontal="left" vertical="center" wrapText="1"/>
    </xf>
    <xf numFmtId="0" fontId="6" fillId="0" borderId="0" xfId="0" applyFont="1" applyAlignment="1">
      <alignment horizontal="left" vertical="center"/>
    </xf>
    <xf numFmtId="0" fontId="35" fillId="0" borderId="0" xfId="0" applyFont="1"/>
    <xf numFmtId="3" fontId="0" fillId="0" borderId="0" xfId="0" applyNumberFormat="1"/>
    <xf numFmtId="3" fontId="22" fillId="0" borderId="0" xfId="0" applyNumberFormat="1" applyFont="1" applyAlignment="1">
      <alignment horizontal="center" vertical="center"/>
    </xf>
    <xf numFmtId="0" fontId="6" fillId="0" borderId="5" xfId="0" applyFont="1" applyBorder="1"/>
    <xf numFmtId="0" fontId="6" fillId="0" borderId="7" xfId="0" applyFont="1" applyBorder="1"/>
    <xf numFmtId="0" fontId="22" fillId="6" borderId="0" xfId="0" applyFont="1" applyFill="1"/>
    <xf numFmtId="1" fontId="22" fillId="0" borderId="1" xfId="0" applyNumberFormat="1" applyFont="1" applyBorder="1" applyAlignment="1" applyProtection="1">
      <alignment horizontal="center"/>
      <protection locked="0"/>
    </xf>
    <xf numFmtId="0" fontId="3" fillId="5" borderId="0" xfId="0" applyFont="1" applyFill="1"/>
    <xf numFmtId="0" fontId="0" fillId="5" borderId="0" xfId="0" applyFill="1"/>
    <xf numFmtId="0" fontId="22" fillId="0" borderId="0" xfId="0" applyFont="1" applyProtection="1">
      <protection locked="0"/>
    </xf>
    <xf numFmtId="164" fontId="22" fillId="0" borderId="0" xfId="0" applyNumberFormat="1" applyFont="1" applyAlignment="1" applyProtection="1">
      <alignment horizontal="center" vertical="center"/>
      <protection locked="0"/>
    </xf>
    <xf numFmtId="0" fontId="22" fillId="0" borderId="5" xfId="0" applyFont="1" applyBorder="1" applyAlignment="1">
      <alignment horizontal="left" indent="3"/>
    </xf>
    <xf numFmtId="1" fontId="22" fillId="0" borderId="0" xfId="0" applyNumberFormat="1" applyFont="1" applyAlignment="1">
      <alignment horizontal="center" vertical="center"/>
    </xf>
    <xf numFmtId="0" fontId="0" fillId="8" borderId="0" xfId="0" applyFill="1"/>
    <xf numFmtId="0" fontId="3" fillId="8" borderId="0" xfId="0" applyFont="1" applyFill="1"/>
    <xf numFmtId="0" fontId="0" fillId="8" borderId="0" xfId="0" applyFill="1" applyProtection="1">
      <protection locked="0"/>
    </xf>
    <xf numFmtId="0" fontId="3" fillId="7" borderId="0" xfId="0" applyFont="1" applyFill="1"/>
    <xf numFmtId="0" fontId="6" fillId="0" borderId="5" xfId="0" applyFont="1" applyBorder="1" applyAlignment="1">
      <alignment horizontal="left" indent="2"/>
    </xf>
    <xf numFmtId="0" fontId="23" fillId="0" borderId="0" xfId="0" applyFont="1" applyAlignment="1">
      <alignment horizontal="left" indent="3"/>
    </xf>
    <xf numFmtId="0" fontId="1" fillId="0" borderId="0" xfId="0" applyFont="1" applyAlignment="1">
      <alignment horizontal="left" indent="5"/>
    </xf>
    <xf numFmtId="165" fontId="22" fillId="0" borderId="10" xfId="0" applyNumberFormat="1" applyFont="1" applyBorder="1" applyAlignment="1">
      <alignment horizontal="center"/>
    </xf>
    <xf numFmtId="165" fontId="22" fillId="0" borderId="0" xfId="0" applyNumberFormat="1" applyFont="1" applyAlignment="1">
      <alignment horizontal="center"/>
    </xf>
    <xf numFmtId="0" fontId="1" fillId="0" borderId="0" xfId="0" applyFont="1" applyAlignment="1">
      <alignment wrapText="1"/>
    </xf>
    <xf numFmtId="0" fontId="1" fillId="0" borderId="5" xfId="0" applyFont="1" applyBorder="1" applyAlignment="1">
      <alignment wrapText="1"/>
    </xf>
    <xf numFmtId="0" fontId="0" fillId="5" borderId="0" xfId="0" applyFill="1" applyProtection="1">
      <protection locked="0"/>
    </xf>
    <xf numFmtId="3" fontId="22" fillId="0" borderId="1" xfId="0" applyNumberFormat="1" applyFont="1" applyBorder="1" applyAlignment="1" applyProtection="1">
      <alignment horizontal="center"/>
      <protection locked="0"/>
    </xf>
    <xf numFmtId="0" fontId="0" fillId="0" borderId="1" xfId="0" applyBorder="1" applyAlignment="1">
      <alignment horizontal="center"/>
    </xf>
    <xf numFmtId="0" fontId="22" fillId="0" borderId="5" xfId="0" applyFont="1" applyBorder="1" applyAlignment="1">
      <alignment wrapText="1"/>
    </xf>
    <xf numFmtId="37" fontId="22" fillId="0" borderId="1" xfId="4" applyNumberFormat="1" applyFont="1" applyBorder="1" applyAlignment="1" applyProtection="1">
      <alignment horizontal="center" vertical="center"/>
      <protection locked="0"/>
    </xf>
    <xf numFmtId="9" fontId="22" fillId="0" borderId="1" xfId="5" applyFont="1" applyBorder="1" applyAlignment="1" applyProtection="1">
      <alignment horizontal="center" vertical="center"/>
    </xf>
    <xf numFmtId="0" fontId="5" fillId="0" borderId="0" xfId="0" applyFont="1"/>
    <xf numFmtId="0" fontId="11" fillId="10" borderId="20" xfId="0" applyFont="1" applyFill="1" applyBorder="1" applyAlignment="1">
      <alignment horizontal="left" vertical="center" wrapText="1"/>
    </xf>
    <xf numFmtId="165" fontId="0" fillId="0" borderId="0" xfId="0" applyNumberFormat="1"/>
    <xf numFmtId="0" fontId="15" fillId="0" borderId="0" xfId="2" applyFont="1" applyAlignment="1" applyProtection="1">
      <alignment horizontal="center" vertical="center" wrapText="1"/>
      <protection locked="0"/>
    </xf>
    <xf numFmtId="0" fontId="0" fillId="0" borderId="0" xfId="0" applyAlignment="1">
      <alignment horizontal="left" vertical="top" wrapText="1"/>
    </xf>
    <xf numFmtId="0" fontId="0" fillId="0" borderId="0" xfId="0" applyAlignment="1">
      <alignment horizontal="left" vertical="top"/>
    </xf>
    <xf numFmtId="0" fontId="32"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36" fillId="9" borderId="28" xfId="0" applyFont="1" applyFill="1" applyBorder="1" applyAlignment="1">
      <alignment horizontal="center" vertical="center"/>
    </xf>
    <xf numFmtId="0" fontId="36" fillId="9" borderId="29" xfId="0" applyFont="1" applyFill="1" applyBorder="1" applyAlignment="1">
      <alignment horizontal="center" vertical="center"/>
    </xf>
    <xf numFmtId="0" fontId="36" fillId="9" borderId="30" xfId="0" applyFont="1" applyFill="1" applyBorder="1" applyAlignment="1">
      <alignment horizontal="center" vertical="center"/>
    </xf>
    <xf numFmtId="0" fontId="6" fillId="0" borderId="28" xfId="0" applyFont="1" applyBorder="1" applyAlignment="1">
      <alignment horizontal="left" vertical="center" wrapText="1" indent="1"/>
    </xf>
    <xf numFmtId="0" fontId="6" fillId="0" borderId="29" xfId="0" applyFont="1" applyBorder="1" applyAlignment="1">
      <alignment horizontal="left" vertical="center" wrapText="1" indent="1"/>
    </xf>
    <xf numFmtId="0" fontId="6" fillId="0" borderId="30" xfId="0" applyFont="1" applyBorder="1" applyAlignment="1">
      <alignment horizontal="left" vertical="center" wrapText="1" inden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1" fillId="0" borderId="28" xfId="0" applyFont="1" applyBorder="1" applyAlignment="1">
      <alignment horizontal="left" vertical="center" wrapText="1" indent="1"/>
    </xf>
    <xf numFmtId="0" fontId="1" fillId="0" borderId="29" xfId="0" applyFont="1" applyBorder="1" applyAlignment="1">
      <alignment horizontal="left" vertical="center" wrapText="1" indent="1"/>
    </xf>
    <xf numFmtId="0" fontId="22" fillId="0" borderId="29" xfId="0" applyFont="1" applyBorder="1" applyAlignment="1">
      <alignment horizontal="left" vertical="center" wrapText="1" indent="1"/>
    </xf>
    <xf numFmtId="0" fontId="22" fillId="0" borderId="30" xfId="0" applyFont="1" applyBorder="1" applyAlignment="1">
      <alignment horizontal="left" vertical="center" wrapText="1" indent="1"/>
    </xf>
    <xf numFmtId="0" fontId="37" fillId="0" borderId="0" xfId="0" applyFont="1" applyAlignment="1">
      <alignment horizontal="center"/>
    </xf>
    <xf numFmtId="167" fontId="36" fillId="0" borderId="0" xfId="0" applyNumberFormat="1" applyFont="1" applyAlignment="1">
      <alignment horizont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3" fillId="2" borderId="0" xfId="2" applyFont="1" applyFill="1" applyAlignment="1">
      <alignment horizontal="center" vertical="center" wrapText="1"/>
    </xf>
    <xf numFmtId="0" fontId="40" fillId="0" borderId="8" xfId="2" applyFont="1" applyBorder="1" applyAlignment="1">
      <alignment horizontal="center" vertical="top" wrapText="1"/>
    </xf>
    <xf numFmtId="0" fontId="12" fillId="2" borderId="0" xfId="2" applyFont="1" applyFill="1" applyAlignment="1">
      <alignment horizontal="center" vertical="center" wrapText="1"/>
    </xf>
    <xf numFmtId="0" fontId="14" fillId="2" borderId="0" xfId="2" applyFont="1" applyFill="1" applyAlignment="1">
      <alignment horizontal="center" vertical="center" wrapText="1"/>
    </xf>
    <xf numFmtId="0" fontId="38" fillId="0" borderId="0" xfId="2" applyFont="1" applyAlignment="1">
      <alignment horizontal="center" wrapText="1"/>
    </xf>
    <xf numFmtId="0" fontId="39" fillId="0" borderId="0" xfId="2" applyFont="1" applyAlignment="1">
      <alignment horizontal="center" wrapText="1"/>
    </xf>
    <xf numFmtId="0" fontId="12" fillId="2" borderId="31" xfId="2" applyFont="1" applyFill="1" applyBorder="1" applyAlignment="1">
      <alignment horizontal="center" vertical="center" wrapText="1"/>
    </xf>
    <xf numFmtId="0" fontId="12" fillId="2" borderId="32" xfId="2" applyFont="1" applyFill="1" applyBorder="1" applyAlignment="1">
      <alignment horizontal="center" vertical="center" wrapText="1"/>
    </xf>
  </cellXfs>
  <cellStyles count="6">
    <cellStyle name="Comma" xfId="4" builtinId="3"/>
    <cellStyle name="Normal" xfId="0" builtinId="0"/>
    <cellStyle name="Normal 2" xfId="1" xr:uid="{00000000-0005-0000-0000-000001000000}"/>
    <cellStyle name="Normal 3" xfId="2" xr:uid="{00000000-0005-0000-0000-000002000000}"/>
    <cellStyle name="Percent" xfId="5" builtinId="5"/>
    <cellStyle name="Percent 2" xfId="3" xr:uid="{00000000-0005-0000-0000-000003000000}"/>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1" defaultTableStyle="TableStyleMedium2" defaultPivotStyle="PivotStyleLight16">
    <tableStyle name="Invisible" pivot="0" table="0" count="0" xr9:uid="{00000000-0011-0000-FFFF-FFFF00000000}"/>
  </tableStyles>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N72" lockText="1"/>
</file>

<file path=xl/ctrlProps/ctrlProp10.xml><?xml version="1.0" encoding="utf-8"?>
<formControlPr xmlns="http://schemas.microsoft.com/office/spreadsheetml/2009/9/main" objectType="CheckBox" fmlaLink="$N56" lockText="1"/>
</file>

<file path=xl/ctrlProps/ctrlProp11.xml><?xml version="1.0" encoding="utf-8"?>
<formControlPr xmlns="http://schemas.microsoft.com/office/spreadsheetml/2009/9/main" objectType="CheckBox" fmlaLink="$N57" lockText="1"/>
</file>

<file path=xl/ctrlProps/ctrlProp12.xml><?xml version="1.0" encoding="utf-8"?>
<formControlPr xmlns="http://schemas.microsoft.com/office/spreadsheetml/2009/9/main" objectType="CheckBox" fmlaLink="$N58" lockText="1"/>
</file>

<file path=xl/ctrlProps/ctrlProp13.xml><?xml version="1.0" encoding="utf-8"?>
<formControlPr xmlns="http://schemas.microsoft.com/office/spreadsheetml/2009/9/main" objectType="CheckBox" fmlaLink="$N88" lockText="1"/>
</file>

<file path=xl/ctrlProps/ctrlProp14.xml><?xml version="1.0" encoding="utf-8"?>
<formControlPr xmlns="http://schemas.microsoft.com/office/spreadsheetml/2009/9/main" objectType="CheckBox" fmlaLink="$N89" lockText="1"/>
</file>

<file path=xl/ctrlProps/ctrlProp15.xml><?xml version="1.0" encoding="utf-8"?>
<formControlPr xmlns="http://schemas.microsoft.com/office/spreadsheetml/2009/9/main" objectType="CheckBox" fmlaLink="$N90" lockText="1"/>
</file>

<file path=xl/ctrlProps/ctrlProp16.xml><?xml version="1.0" encoding="utf-8"?>
<formControlPr xmlns="http://schemas.microsoft.com/office/spreadsheetml/2009/9/main" objectType="CheckBox" fmlaLink="$N87" lockText="1"/>
</file>

<file path=xl/ctrlProps/ctrlProp17.xml><?xml version="1.0" encoding="utf-8"?>
<formControlPr xmlns="http://schemas.microsoft.com/office/spreadsheetml/2009/9/main" objectType="CheckBox" fmlaLink="$N50" lockText="1"/>
</file>

<file path=xl/ctrlProps/ctrlProp18.xml><?xml version="1.0" encoding="utf-8"?>
<formControlPr xmlns="http://schemas.microsoft.com/office/spreadsheetml/2009/9/main" objectType="CheckBox" fmlaLink="$N51" lockText="1"/>
</file>

<file path=xl/ctrlProps/ctrlProp19.xml><?xml version="1.0" encoding="utf-8"?>
<formControlPr xmlns="http://schemas.microsoft.com/office/spreadsheetml/2009/9/main" objectType="CheckBox" fmlaLink="$N30" lockText="1"/>
</file>

<file path=xl/ctrlProps/ctrlProp2.xml><?xml version="1.0" encoding="utf-8"?>
<formControlPr xmlns="http://schemas.microsoft.com/office/spreadsheetml/2009/9/main" objectType="CheckBox" fmlaLink="$N85" lockText="1"/>
</file>

<file path=xl/ctrlProps/ctrlProp3.xml><?xml version="1.0" encoding="utf-8"?>
<formControlPr xmlns="http://schemas.microsoft.com/office/spreadsheetml/2009/9/main" objectType="CheckBox" fmlaLink="$N86" lockText="1"/>
</file>

<file path=xl/ctrlProps/ctrlProp4.xml><?xml version="1.0" encoding="utf-8"?>
<formControlPr xmlns="http://schemas.microsoft.com/office/spreadsheetml/2009/9/main" objectType="CheckBox" fmlaLink="$N93" lockText="1"/>
</file>

<file path=xl/ctrlProps/ctrlProp5.xml><?xml version="1.0" encoding="utf-8"?>
<formControlPr xmlns="http://schemas.microsoft.com/office/spreadsheetml/2009/9/main" objectType="CheckBox" fmlaLink="$N94" lockText="1"/>
</file>

<file path=xl/ctrlProps/ctrlProp6.xml><?xml version="1.0" encoding="utf-8"?>
<formControlPr xmlns="http://schemas.microsoft.com/office/spreadsheetml/2009/9/main" objectType="CheckBox" fmlaLink="$N94" lockText="1"/>
</file>

<file path=xl/ctrlProps/ctrlProp7.xml><?xml version="1.0" encoding="utf-8"?>
<formControlPr xmlns="http://schemas.microsoft.com/office/spreadsheetml/2009/9/main" objectType="CheckBox" fmlaLink="$N$11" lockText="1"/>
</file>

<file path=xl/ctrlProps/ctrlProp8.xml><?xml version="1.0" encoding="utf-8"?>
<formControlPr xmlns="http://schemas.microsoft.com/office/spreadsheetml/2009/9/main" objectType="CheckBox" fmlaLink="$N$8" lockText="1"/>
</file>

<file path=xl/ctrlProps/ctrlProp9.xml><?xml version="1.0" encoding="utf-8"?>
<formControlPr xmlns="http://schemas.microsoft.com/office/spreadsheetml/2009/9/main" objectType="CheckBox" fmlaLink="$N20"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xdr:colOff>
          <xdr:row>71</xdr:row>
          <xdr:rowOff>182880</xdr:rowOff>
        </xdr:from>
        <xdr:to>
          <xdr:col>3</xdr:col>
          <xdr:colOff>502920</xdr:colOff>
          <xdr:row>71</xdr:row>
          <xdr:rowOff>365760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84</xdr:row>
          <xdr:rowOff>137160</xdr:rowOff>
        </xdr:from>
        <xdr:to>
          <xdr:col>3</xdr:col>
          <xdr:colOff>518160</xdr:colOff>
          <xdr:row>84</xdr:row>
          <xdr:rowOff>312420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85</xdr:row>
          <xdr:rowOff>7620</xdr:rowOff>
        </xdr:from>
        <xdr:to>
          <xdr:col>3</xdr:col>
          <xdr:colOff>518160</xdr:colOff>
          <xdr:row>86</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87</xdr:row>
          <xdr:rowOff>274320</xdr:rowOff>
        </xdr:from>
        <xdr:to>
          <xdr:col>3</xdr:col>
          <xdr:colOff>518160</xdr:colOff>
          <xdr:row>87</xdr:row>
          <xdr:rowOff>457200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92</xdr:row>
          <xdr:rowOff>7620</xdr:rowOff>
        </xdr:from>
        <xdr:to>
          <xdr:col>3</xdr:col>
          <xdr:colOff>518160</xdr:colOff>
          <xdr:row>93</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93</xdr:row>
          <xdr:rowOff>7620</xdr:rowOff>
        </xdr:from>
        <xdr:to>
          <xdr:col>3</xdr:col>
          <xdr:colOff>518160</xdr:colOff>
          <xdr:row>94</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93</xdr:row>
          <xdr:rowOff>7620</xdr:rowOff>
        </xdr:from>
        <xdr:to>
          <xdr:col>3</xdr:col>
          <xdr:colOff>518160</xdr:colOff>
          <xdr:row>94</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6</xdr:row>
          <xdr:rowOff>152400</xdr:rowOff>
        </xdr:from>
        <xdr:to>
          <xdr:col>3</xdr:col>
          <xdr:colOff>556260</xdr:colOff>
          <xdr:row>8</xdr:row>
          <xdr:rowOff>68580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9</xdr:row>
          <xdr:rowOff>152400</xdr:rowOff>
        </xdr:from>
        <xdr:to>
          <xdr:col>3</xdr:col>
          <xdr:colOff>556260</xdr:colOff>
          <xdr:row>11</xdr:row>
          <xdr:rowOff>68580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19</xdr:row>
          <xdr:rowOff>7620</xdr:rowOff>
        </xdr:from>
        <xdr:to>
          <xdr:col>4</xdr:col>
          <xdr:colOff>106680</xdr:colOff>
          <xdr:row>19</xdr:row>
          <xdr:rowOff>182880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49</xdr:row>
          <xdr:rowOff>22860</xdr:rowOff>
        </xdr:from>
        <xdr:to>
          <xdr:col>3</xdr:col>
          <xdr:colOff>533400</xdr:colOff>
          <xdr:row>50</xdr:row>
          <xdr:rowOff>22860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50</xdr:row>
          <xdr:rowOff>22860</xdr:rowOff>
        </xdr:from>
        <xdr:to>
          <xdr:col>3</xdr:col>
          <xdr:colOff>533400</xdr:colOff>
          <xdr:row>51</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55</xdr:row>
          <xdr:rowOff>22860</xdr:rowOff>
        </xdr:from>
        <xdr:to>
          <xdr:col>3</xdr:col>
          <xdr:colOff>533400</xdr:colOff>
          <xdr:row>56</xdr:row>
          <xdr:rowOff>22860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56</xdr:row>
          <xdr:rowOff>22860</xdr:rowOff>
        </xdr:from>
        <xdr:to>
          <xdr:col>3</xdr:col>
          <xdr:colOff>533400</xdr:colOff>
          <xdr:row>57</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57</xdr:row>
          <xdr:rowOff>22860</xdr:rowOff>
        </xdr:from>
        <xdr:to>
          <xdr:col>3</xdr:col>
          <xdr:colOff>533400</xdr:colOff>
          <xdr:row>58</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88</xdr:row>
          <xdr:rowOff>182880</xdr:rowOff>
        </xdr:from>
        <xdr:to>
          <xdr:col>3</xdr:col>
          <xdr:colOff>518160</xdr:colOff>
          <xdr:row>89</xdr:row>
          <xdr:rowOff>30480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89</xdr:row>
          <xdr:rowOff>7620</xdr:rowOff>
        </xdr:from>
        <xdr:to>
          <xdr:col>3</xdr:col>
          <xdr:colOff>518160</xdr:colOff>
          <xdr:row>90</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86</xdr:row>
          <xdr:rowOff>7620</xdr:rowOff>
        </xdr:from>
        <xdr:to>
          <xdr:col>3</xdr:col>
          <xdr:colOff>518160</xdr:colOff>
          <xdr:row>87</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29</xdr:row>
          <xdr:rowOff>182880</xdr:rowOff>
        </xdr:from>
        <xdr:to>
          <xdr:col>3</xdr:col>
          <xdr:colOff>533400</xdr:colOff>
          <xdr:row>30</xdr:row>
          <xdr:rowOff>22860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3"/>
  <sheetViews>
    <sheetView showGridLines="0" tabSelected="1" workbookViewId="0">
      <selection activeCell="C5" sqref="C5"/>
    </sheetView>
  </sheetViews>
  <sheetFormatPr defaultColWidth="9" defaultRowHeight="14.4" x14ac:dyDescent="0.3"/>
  <cols>
    <col min="1" max="1" width="1.33203125" customWidth="1"/>
    <col min="2" max="2" width="22.33203125" customWidth="1"/>
    <col min="3" max="3" width="28" customWidth="1"/>
    <col min="4" max="4" width="23.88671875" customWidth="1"/>
    <col min="5" max="7" width="14.33203125" hidden="1" customWidth="1"/>
  </cols>
  <sheetData>
    <row r="1" spans="2:7" ht="18" x14ac:dyDescent="0.35">
      <c r="B1" s="137" t="s">
        <v>72</v>
      </c>
      <c r="C1" s="137"/>
      <c r="D1" s="137"/>
      <c r="F1" s="13">
        <v>44926</v>
      </c>
    </row>
    <row r="2" spans="2:7" ht="18" x14ac:dyDescent="0.35">
      <c r="B2" s="54"/>
      <c r="C2" s="54"/>
      <c r="D2" s="54"/>
      <c r="F2" s="13">
        <v>44592</v>
      </c>
    </row>
    <row r="3" spans="2:7" ht="18" x14ac:dyDescent="0.35">
      <c r="B3" s="55" t="s">
        <v>55</v>
      </c>
      <c r="C3" s="54"/>
      <c r="D3" s="54"/>
      <c r="F3" s="13">
        <v>44620</v>
      </c>
    </row>
    <row r="4" spans="2:7" ht="9.6" customHeight="1" x14ac:dyDescent="0.3">
      <c r="F4" s="13">
        <v>44651</v>
      </c>
    </row>
    <row r="5" spans="2:7" x14ac:dyDescent="0.3">
      <c r="B5" t="s">
        <v>18</v>
      </c>
      <c r="C5" s="42"/>
      <c r="D5" s="41"/>
      <c r="F5" s="13">
        <v>44681</v>
      </c>
    </row>
    <row r="6" spans="2:7" ht="9.6" customHeight="1" x14ac:dyDescent="0.3">
      <c r="C6" s="41"/>
      <c r="D6" s="41"/>
      <c r="F6" s="13">
        <v>44712</v>
      </c>
    </row>
    <row r="7" spans="2:7" x14ac:dyDescent="0.3">
      <c r="B7" t="s">
        <v>19</v>
      </c>
      <c r="C7" s="42"/>
      <c r="D7" s="41"/>
      <c r="F7" s="13">
        <v>44742</v>
      </c>
    </row>
    <row r="8" spans="2:7" ht="9.6" customHeight="1" x14ac:dyDescent="0.3">
      <c r="C8" s="41"/>
      <c r="D8" s="41"/>
      <c r="F8" s="13">
        <v>44773</v>
      </c>
    </row>
    <row r="9" spans="2:7" x14ac:dyDescent="0.3">
      <c r="B9" t="s">
        <v>61</v>
      </c>
      <c r="C9" s="43"/>
      <c r="D9" s="41"/>
      <c r="F9" s="13">
        <v>44804</v>
      </c>
    </row>
    <row r="10" spans="2:7" ht="9.6" customHeight="1" x14ac:dyDescent="0.3">
      <c r="C10" s="41"/>
      <c r="D10" s="41"/>
      <c r="F10" s="13">
        <v>44834</v>
      </c>
    </row>
    <row r="11" spans="2:7" x14ac:dyDescent="0.3">
      <c r="B11" t="s">
        <v>20</v>
      </c>
      <c r="C11" s="43"/>
      <c r="D11" s="41"/>
      <c r="F11" s="13">
        <v>44865</v>
      </c>
    </row>
    <row r="12" spans="2:7" ht="27.9" customHeight="1" x14ac:dyDescent="0.3">
      <c r="F12" s="13">
        <v>44895</v>
      </c>
    </row>
    <row r="13" spans="2:7" ht="15.6" x14ac:dyDescent="0.3">
      <c r="B13" s="55" t="s">
        <v>56</v>
      </c>
      <c r="F13" s="13"/>
    </row>
    <row r="14" spans="2:7" ht="9.6" customHeight="1" x14ac:dyDescent="0.3"/>
    <row r="15" spans="2:7" ht="14.25" customHeight="1" x14ac:dyDescent="0.3">
      <c r="B15" s="138" t="s">
        <v>73</v>
      </c>
      <c r="C15" s="139"/>
      <c r="D15" s="139"/>
      <c r="G15" s="92"/>
    </row>
    <row r="16" spans="2:7" ht="22.95" customHeight="1" x14ac:dyDescent="0.3">
      <c r="B16" s="139" t="s">
        <v>57</v>
      </c>
      <c r="C16" s="139"/>
      <c r="D16" s="139"/>
    </row>
    <row r="17" spans="2:4" ht="27.75" customHeight="1" x14ac:dyDescent="0.3">
      <c r="B17" s="138" t="s">
        <v>68</v>
      </c>
      <c r="C17" s="139"/>
      <c r="D17" s="139"/>
    </row>
    <row r="18" spans="2:4" ht="32.25" customHeight="1" x14ac:dyDescent="0.3">
      <c r="B18" s="138" t="s">
        <v>181</v>
      </c>
      <c r="C18" s="138"/>
      <c r="D18" s="138"/>
    </row>
    <row r="19" spans="2:4" ht="22.95" customHeight="1" x14ac:dyDescent="0.3">
      <c r="B19" s="139" t="s">
        <v>58</v>
      </c>
      <c r="C19" s="139"/>
      <c r="D19" s="139"/>
    </row>
    <row r="21" spans="2:4" ht="15.6" x14ac:dyDescent="0.3">
      <c r="B21" s="93" t="s">
        <v>60</v>
      </c>
    </row>
    <row r="22" spans="2:4" ht="9.6" customHeight="1" x14ac:dyDescent="0.3"/>
    <row r="23" spans="2:4" ht="146.25" customHeight="1" x14ac:dyDescent="0.3">
      <c r="B23" s="135" t="s">
        <v>180</v>
      </c>
      <c r="C23" s="136"/>
      <c r="D23" s="136"/>
    </row>
  </sheetData>
  <sheetProtection algorithmName="SHA-512" hashValue="uy64M9ReDnXZ41jy/0tqLU22YGJKQt6neXpyAXl4l3I6JdDfpI8bpjd5ygjJMPSbHvQX9ZshgDaeBQulsA55NQ==" saltValue="QlfdQjsMmxzu3xnSnP8aLA==" spinCount="100000" sheet="1" selectLockedCells="1"/>
  <mergeCells count="7">
    <mergeCell ref="B23:D23"/>
    <mergeCell ref="B1:D1"/>
    <mergeCell ref="B15:D15"/>
    <mergeCell ref="B16:D16"/>
    <mergeCell ref="B17:D17"/>
    <mergeCell ref="B18:D18"/>
    <mergeCell ref="B19:D19"/>
  </mergeCells>
  <dataValidations count="2">
    <dataValidation type="textLength" allowBlank="1" showInputMessage="1" showErrorMessage="1" sqref="C7" xr:uid="{00000000-0002-0000-0000-000000000000}">
      <formula1>0</formula1>
      <formula2>40</formula2>
    </dataValidation>
    <dataValidation type="list" allowBlank="1" showErrorMessage="1" sqref="C9" xr:uid="{00000000-0002-0000-0000-000002000000}">
      <formula1>$F$1:$F$13</formula1>
    </dataValidation>
  </dataValidations>
  <pageMargins left="0.7"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Y106"/>
  <sheetViews>
    <sheetView showGridLines="0" zoomScaleNormal="100" workbookViewId="0">
      <selection activeCell="D37" sqref="D37"/>
    </sheetView>
  </sheetViews>
  <sheetFormatPr defaultColWidth="9" defaultRowHeight="14.4" x14ac:dyDescent="0.3"/>
  <cols>
    <col min="1" max="1" width="5.109375" customWidth="1"/>
    <col min="2" max="2" width="26" customWidth="1"/>
    <col min="3" max="3" width="62.109375" customWidth="1"/>
    <col min="4" max="4" width="9.109375" customWidth="1"/>
    <col min="5" max="5" width="1.6640625" customWidth="1"/>
    <col min="6" max="6" width="9.109375" customWidth="1"/>
    <col min="7" max="7" width="1.6640625" style="4" customWidth="1"/>
    <col min="8" max="10" width="8.6640625" customWidth="1"/>
    <col min="11" max="11" width="10.6640625" style="4" hidden="1" customWidth="1"/>
    <col min="12" max="13" width="10.6640625" hidden="1" customWidth="1"/>
    <col min="14" max="14" width="10.6640625" style="40" hidden="1" customWidth="1"/>
    <col min="15" max="15" width="10.6640625" hidden="1" customWidth="1"/>
    <col min="16" max="18" width="9" hidden="1" customWidth="1"/>
    <col min="25" max="25" width="10.6640625" bestFit="1" customWidth="1"/>
  </cols>
  <sheetData>
    <row r="1" spans="1:25" ht="15.6" x14ac:dyDescent="0.3">
      <c r="A1" s="153" t="str">
        <f>"2022 Journey to Excellence - Pack "&amp;'Setup &amp; Instructions'!C5&amp;" - "&amp;'Setup &amp; Instructions'!C7&amp;" District"</f>
        <v>2022 Journey to Excellence - Pack  -  District</v>
      </c>
      <c r="B1" s="153"/>
      <c r="C1" s="153"/>
      <c r="D1" s="153"/>
      <c r="E1" s="153"/>
      <c r="F1" s="153"/>
      <c r="G1" s="153"/>
      <c r="H1" s="153"/>
      <c r="I1" s="153"/>
      <c r="J1" s="153"/>
      <c r="K1" s="108"/>
      <c r="L1" s="109"/>
      <c r="M1" s="109"/>
      <c r="N1" s="125"/>
      <c r="O1" s="109"/>
      <c r="P1" s="109"/>
      <c r="Q1" s="109"/>
      <c r="R1" s="109"/>
      <c r="S1" s="40"/>
      <c r="T1" s="40"/>
      <c r="U1" s="40"/>
      <c r="V1" s="40"/>
      <c r="W1" s="40"/>
      <c r="X1" s="40"/>
      <c r="Y1" s="40"/>
    </row>
    <row r="2" spans="1:25" s="6" customFormat="1" ht="13.65" customHeight="1" x14ac:dyDescent="0.3">
      <c r="A2" s="154" t="str">
        <f>IF('Setup &amp; Instructions'!C11="","",'Setup &amp; Instructions'!C11)</f>
        <v/>
      </c>
      <c r="B2" s="154"/>
      <c r="C2" s="154"/>
      <c r="D2" s="154"/>
      <c r="E2" s="154"/>
      <c r="F2" s="154"/>
      <c r="G2" s="154"/>
      <c r="H2" s="154"/>
      <c r="I2" s="154"/>
      <c r="J2" s="154"/>
      <c r="K2" s="5"/>
      <c r="N2" s="110"/>
      <c r="S2" s="110"/>
      <c r="T2" s="110"/>
      <c r="U2" s="110"/>
      <c r="V2" s="110"/>
      <c r="W2" s="110"/>
      <c r="X2" s="110"/>
      <c r="Y2" s="110"/>
    </row>
    <row r="3" spans="1:25" ht="18.45" customHeight="1" thickBot="1" x14ac:dyDescent="0.35">
      <c r="A3" s="7"/>
      <c r="S3" s="40"/>
      <c r="T3" s="40"/>
      <c r="U3" s="40"/>
      <c r="V3" s="40"/>
      <c r="W3" s="40"/>
      <c r="X3" s="40"/>
      <c r="Y3" s="40"/>
    </row>
    <row r="4" spans="1:25" ht="27.9" customHeight="1" thickBot="1" x14ac:dyDescent="0.35">
      <c r="A4" s="44" t="s">
        <v>25</v>
      </c>
      <c r="B4" s="45" t="s">
        <v>0</v>
      </c>
      <c r="C4" s="46" t="s">
        <v>4</v>
      </c>
      <c r="D4" s="47" t="s">
        <v>6</v>
      </c>
      <c r="E4" s="48"/>
      <c r="F4" s="47" t="s">
        <v>5</v>
      </c>
      <c r="G4" s="49"/>
      <c r="H4" s="44" t="s">
        <v>1</v>
      </c>
      <c r="I4" s="44" t="s">
        <v>2</v>
      </c>
      <c r="J4" s="44" t="s">
        <v>3</v>
      </c>
      <c r="S4" s="40"/>
      <c r="T4" s="40"/>
      <c r="U4" s="40"/>
      <c r="V4" s="40"/>
      <c r="W4" s="40"/>
      <c r="X4" s="40"/>
      <c r="Y4" s="40"/>
    </row>
    <row r="5" spans="1:25" ht="15" customHeight="1" thickBot="1" x14ac:dyDescent="0.35">
      <c r="A5" s="50"/>
      <c r="B5" s="51" t="s">
        <v>14</v>
      </c>
      <c r="C5" s="52"/>
      <c r="D5" s="52"/>
      <c r="E5" s="52"/>
      <c r="F5" s="52"/>
      <c r="G5" s="52"/>
      <c r="H5" s="52"/>
      <c r="I5" s="52"/>
      <c r="J5" s="53"/>
      <c r="S5" s="40"/>
      <c r="T5" s="40"/>
      <c r="U5" s="40"/>
      <c r="V5" s="40"/>
      <c r="W5" s="40"/>
      <c r="X5" s="40"/>
      <c r="Y5" s="40"/>
    </row>
    <row r="6" spans="1:25" ht="6.75" customHeight="1" x14ac:dyDescent="0.3">
      <c r="A6" s="140">
        <v>1</v>
      </c>
      <c r="B6" s="143" t="s">
        <v>79</v>
      </c>
      <c r="C6" s="8"/>
      <c r="D6" s="9"/>
      <c r="E6" s="9"/>
      <c r="F6" s="9"/>
      <c r="G6" s="10"/>
      <c r="H6" s="146" t="str">
        <f>IF(OR(K10=1,K10=101),K7,"")</f>
        <v/>
      </c>
      <c r="I6" s="146" t="str">
        <f>IF(K10=11,L7,"")</f>
        <v/>
      </c>
      <c r="J6" s="146" t="str">
        <f>IF(K10=111,M7,"")</f>
        <v/>
      </c>
      <c r="S6" s="40"/>
      <c r="T6" s="40"/>
      <c r="U6" s="40"/>
      <c r="V6" s="40"/>
      <c r="W6" s="40"/>
      <c r="X6" s="40"/>
      <c r="Y6" s="40"/>
    </row>
    <row r="7" spans="1:25" ht="15" customHeight="1" x14ac:dyDescent="0.3">
      <c r="A7" s="141"/>
      <c r="B7" s="144"/>
      <c r="C7" s="11" t="s">
        <v>7</v>
      </c>
      <c r="D7" s="1"/>
      <c r="E7" s="6"/>
      <c r="F7" s="6"/>
      <c r="G7" s="12"/>
      <c r="H7" s="147"/>
      <c r="I7" s="147"/>
      <c r="J7" s="147"/>
      <c r="K7" s="115">
        <v>50</v>
      </c>
      <c r="L7" s="114">
        <v>100</v>
      </c>
      <c r="M7" s="114">
        <v>200</v>
      </c>
      <c r="S7" s="40"/>
      <c r="T7" s="40"/>
      <c r="U7" s="40"/>
      <c r="V7" s="40"/>
      <c r="W7" s="40"/>
      <c r="X7" s="40"/>
      <c r="Y7" s="40"/>
    </row>
    <row r="8" spans="1:25" ht="15" customHeight="1" x14ac:dyDescent="0.3">
      <c r="A8" s="141"/>
      <c r="B8" s="144"/>
      <c r="C8" s="112" t="s">
        <v>81</v>
      </c>
      <c r="G8" s="18"/>
      <c r="H8" s="147"/>
      <c r="I8" s="147"/>
      <c r="J8" s="147"/>
      <c r="N8" s="116" t="b">
        <v>0</v>
      </c>
      <c r="S8" s="40"/>
      <c r="T8" s="40"/>
      <c r="U8" s="40"/>
      <c r="V8" s="40"/>
      <c r="W8" s="40"/>
      <c r="X8" s="40"/>
      <c r="Y8" s="40"/>
    </row>
    <row r="9" spans="1:25" ht="15" customHeight="1" x14ac:dyDescent="0.3">
      <c r="A9" s="141"/>
      <c r="B9" s="144"/>
      <c r="C9" s="11" t="s">
        <v>80</v>
      </c>
      <c r="D9" s="1"/>
      <c r="E9" s="6"/>
      <c r="F9" s="6"/>
      <c r="G9" s="12"/>
      <c r="H9" s="147"/>
      <c r="I9" s="147"/>
      <c r="J9" s="147"/>
      <c r="L9">
        <v>6</v>
      </c>
      <c r="M9" s="13"/>
      <c r="S9" s="40"/>
      <c r="T9" s="40"/>
      <c r="U9" s="40"/>
      <c r="V9" s="40"/>
      <c r="W9" s="40"/>
      <c r="X9" s="40"/>
      <c r="Y9" s="40"/>
    </row>
    <row r="10" spans="1:25" ht="15" customHeight="1" x14ac:dyDescent="0.3">
      <c r="A10" s="141"/>
      <c r="B10" s="144"/>
      <c r="C10" s="11" t="s">
        <v>82</v>
      </c>
      <c r="D10" s="1"/>
      <c r="E10" s="6"/>
      <c r="F10" s="6"/>
      <c r="G10" s="12"/>
      <c r="H10" s="147"/>
      <c r="I10" s="147"/>
      <c r="J10" s="147"/>
      <c r="K10" s="117">
        <f>IF(AND(D7&lt;&gt;"",N8=TRUE),1,0)+IF(D9&lt;&gt;"",10,0)+IF(AND(D10&lt;&gt;"",N11=TRUE),100,0)</f>
        <v>0</v>
      </c>
      <c r="S10" s="40"/>
      <c r="T10" s="40"/>
      <c r="U10" s="40"/>
      <c r="V10" s="40"/>
      <c r="W10" s="40"/>
      <c r="X10" s="40"/>
      <c r="Y10" s="40"/>
    </row>
    <row r="11" spans="1:25" ht="15" customHeight="1" x14ac:dyDescent="0.3">
      <c r="A11" s="141"/>
      <c r="B11" s="144"/>
      <c r="C11" s="5" t="s">
        <v>83</v>
      </c>
      <c r="G11" s="18"/>
      <c r="H11" s="147"/>
      <c r="I11" s="147"/>
      <c r="J11" s="147"/>
      <c r="N11" s="40" t="b">
        <v>0</v>
      </c>
      <c r="S11" s="40"/>
      <c r="T11" s="40"/>
      <c r="U11" s="40"/>
      <c r="V11" s="40"/>
      <c r="W11" s="40"/>
      <c r="X11" s="40"/>
      <c r="Y11" s="40"/>
    </row>
    <row r="12" spans="1:25" ht="15" customHeight="1" x14ac:dyDescent="0.3">
      <c r="A12" s="141"/>
      <c r="B12" s="144"/>
      <c r="C12" s="11"/>
      <c r="D12" s="111"/>
      <c r="E12" s="6"/>
      <c r="F12" s="6"/>
      <c r="G12" s="12"/>
      <c r="H12" s="147"/>
      <c r="I12" s="147"/>
      <c r="J12" s="147"/>
      <c r="S12" s="40"/>
      <c r="T12" s="40"/>
      <c r="U12" s="40"/>
      <c r="V12" s="40"/>
      <c r="W12" s="40"/>
      <c r="X12" s="40"/>
      <c r="Y12" s="40"/>
    </row>
    <row r="13" spans="1:25" ht="15" customHeight="1" x14ac:dyDescent="0.3">
      <c r="A13" s="141"/>
      <c r="B13" s="144"/>
      <c r="C13" s="11"/>
      <c r="D13" s="111"/>
      <c r="E13" s="6"/>
      <c r="F13" s="6"/>
      <c r="G13" s="12"/>
      <c r="H13" s="147"/>
      <c r="I13" s="147"/>
      <c r="J13" s="147"/>
      <c r="S13" s="40"/>
      <c r="T13" s="40"/>
      <c r="U13" s="40"/>
      <c r="V13" s="40"/>
      <c r="W13" s="40"/>
      <c r="X13" s="40"/>
      <c r="Y13" s="40"/>
    </row>
    <row r="14" spans="1:25" ht="15" customHeight="1" x14ac:dyDescent="0.3">
      <c r="A14" s="141"/>
      <c r="B14" s="144"/>
      <c r="C14" s="11"/>
      <c r="D14" s="111"/>
      <c r="E14" s="6"/>
      <c r="F14" s="6"/>
      <c r="G14" s="12"/>
      <c r="H14" s="147"/>
      <c r="I14" s="147"/>
      <c r="J14" s="147"/>
      <c r="S14" s="40"/>
      <c r="T14" s="40"/>
      <c r="U14" s="40"/>
      <c r="V14" s="40"/>
      <c r="W14" s="40"/>
      <c r="X14" s="40"/>
      <c r="Y14" s="40"/>
    </row>
    <row r="15" spans="1:25" ht="15" customHeight="1" x14ac:dyDescent="0.3">
      <c r="A15" s="141"/>
      <c r="B15" s="144"/>
      <c r="C15" s="11"/>
      <c r="D15" s="111"/>
      <c r="E15" s="6"/>
      <c r="F15" s="6"/>
      <c r="G15" s="12"/>
      <c r="H15" s="147"/>
      <c r="I15" s="147"/>
      <c r="J15" s="147"/>
      <c r="S15" s="40"/>
      <c r="T15" s="40"/>
      <c r="U15" s="40"/>
      <c r="V15" s="40"/>
      <c r="W15" s="40"/>
      <c r="X15" s="40"/>
      <c r="Y15" s="40"/>
    </row>
    <row r="16" spans="1:25" ht="15" customHeight="1" x14ac:dyDescent="0.3">
      <c r="A16" s="141"/>
      <c r="B16" s="144"/>
      <c r="C16" s="11"/>
      <c r="D16" s="14"/>
      <c r="E16" s="6"/>
      <c r="F16" s="113"/>
      <c r="G16" s="12"/>
      <c r="H16" s="147"/>
      <c r="I16" s="147"/>
      <c r="J16" s="147"/>
      <c r="S16" s="40"/>
      <c r="T16" s="40"/>
      <c r="U16" s="40"/>
      <c r="V16" s="40"/>
      <c r="W16" s="40"/>
      <c r="X16" s="40"/>
      <c r="Y16" s="40"/>
    </row>
    <row r="17" spans="1:25" ht="6.75" customHeight="1" thickBot="1" x14ac:dyDescent="0.35">
      <c r="A17" s="142"/>
      <c r="B17" s="145"/>
      <c r="C17" s="15"/>
      <c r="D17" s="16"/>
      <c r="E17" s="16"/>
      <c r="F17" s="16"/>
      <c r="G17" s="17"/>
      <c r="H17" s="148"/>
      <c r="I17" s="148"/>
      <c r="J17" s="148"/>
      <c r="S17" s="40"/>
      <c r="T17" s="40"/>
      <c r="U17" s="40"/>
      <c r="V17" s="40"/>
      <c r="W17" s="40"/>
      <c r="X17" s="40"/>
      <c r="Y17" s="40"/>
    </row>
    <row r="18" spans="1:25" ht="15" customHeight="1" thickBot="1" x14ac:dyDescent="0.35">
      <c r="A18" s="50"/>
      <c r="B18" s="51" t="s">
        <v>15</v>
      </c>
      <c r="C18" s="52"/>
      <c r="D18" s="52"/>
      <c r="E18" s="52"/>
      <c r="F18" s="52"/>
      <c r="G18" s="52"/>
      <c r="H18" s="52"/>
      <c r="I18" s="52"/>
      <c r="J18" s="53"/>
      <c r="S18" s="40"/>
      <c r="T18" s="40"/>
      <c r="U18" s="40"/>
      <c r="V18" s="40"/>
      <c r="W18" s="40"/>
      <c r="X18" s="40"/>
      <c r="Y18" s="40"/>
    </row>
    <row r="19" spans="1:25" ht="15" customHeight="1" x14ac:dyDescent="0.3">
      <c r="A19" s="140">
        <v>2</v>
      </c>
      <c r="B19" s="155" t="s">
        <v>87</v>
      </c>
      <c r="C19" s="104" t="s">
        <v>84</v>
      </c>
      <c r="D19" s="1"/>
      <c r="E19" s="9"/>
      <c r="G19" s="10"/>
      <c r="H19" s="146" t="str">
        <f>IF(OR(K21=1,K21=101),K19,"")</f>
        <v/>
      </c>
      <c r="I19" s="146" t="str">
        <f>IF(K21=11,L19,"")</f>
        <v/>
      </c>
      <c r="J19" s="146" t="str">
        <f>IF(K21=111,M19,"")</f>
        <v/>
      </c>
      <c r="K19" s="4">
        <v>50</v>
      </c>
      <c r="L19">
        <v>100</v>
      </c>
      <c r="M19">
        <v>200</v>
      </c>
      <c r="S19" s="40"/>
      <c r="T19" s="40"/>
      <c r="U19" s="40"/>
      <c r="V19" s="40"/>
      <c r="W19" s="40"/>
      <c r="X19" s="40"/>
      <c r="Y19" s="40"/>
    </row>
    <row r="20" spans="1:25" ht="15" customHeight="1" x14ac:dyDescent="0.3">
      <c r="A20" s="141"/>
      <c r="B20" s="156"/>
      <c r="C20" s="104" t="s">
        <v>66</v>
      </c>
      <c r="G20" s="12"/>
      <c r="H20" s="147"/>
      <c r="I20" s="147"/>
      <c r="J20" s="147"/>
      <c r="N20" s="40" t="b">
        <v>0</v>
      </c>
      <c r="S20" s="40"/>
      <c r="T20" s="40"/>
      <c r="U20" s="40"/>
      <c r="V20" s="40"/>
      <c r="W20" s="40"/>
      <c r="X20" s="40"/>
      <c r="Y20" s="40"/>
    </row>
    <row r="21" spans="1:25" ht="15" customHeight="1" x14ac:dyDescent="0.3">
      <c r="A21" s="141"/>
      <c r="B21" s="156"/>
      <c r="C21" s="104" t="s">
        <v>85</v>
      </c>
      <c r="D21" s="2"/>
      <c r="G21" s="18"/>
      <c r="H21" s="147"/>
      <c r="I21" s="147"/>
      <c r="J21" s="147"/>
      <c r="K21" s="117">
        <f>IF(AND(D19&lt;&gt;"",N20=TRUE),1,0)+IF(D21+D22&gt;=1,10,0)+IF(D21+D22&gt;=2,100,0)</f>
        <v>0</v>
      </c>
      <c r="S21" s="40"/>
      <c r="T21" s="40"/>
      <c r="U21" s="40"/>
      <c r="V21" s="40"/>
      <c r="W21" s="40"/>
      <c r="X21" s="40"/>
      <c r="Y21" s="40"/>
    </row>
    <row r="22" spans="1:25" ht="15" customHeight="1" x14ac:dyDescent="0.3">
      <c r="A22" s="141"/>
      <c r="B22" s="156"/>
      <c r="C22" s="104" t="s">
        <v>86</v>
      </c>
      <c r="D22" s="2"/>
      <c r="E22" s="6"/>
      <c r="F22" s="6"/>
      <c r="G22" s="12"/>
      <c r="H22" s="147"/>
      <c r="I22" s="147"/>
      <c r="J22" s="147"/>
      <c r="R22" s="109"/>
      <c r="S22" s="40"/>
      <c r="T22" s="40"/>
      <c r="U22" s="40"/>
      <c r="V22" s="40"/>
      <c r="W22" s="40"/>
      <c r="X22" s="40"/>
      <c r="Y22" s="40"/>
    </row>
    <row r="23" spans="1:25" ht="5.25" customHeight="1" thickBot="1" x14ac:dyDescent="0.35">
      <c r="A23" s="142"/>
      <c r="B23" s="157"/>
      <c r="C23" s="118"/>
      <c r="E23" s="6"/>
      <c r="F23" s="106"/>
      <c r="G23" s="12"/>
      <c r="H23" s="148"/>
      <c r="I23" s="148"/>
      <c r="J23" s="148"/>
      <c r="L23" s="102"/>
      <c r="S23" s="40"/>
      <c r="T23" s="40"/>
      <c r="U23" s="40"/>
      <c r="V23" s="40"/>
      <c r="W23" s="40"/>
      <c r="X23" s="40"/>
      <c r="Y23" s="40"/>
    </row>
    <row r="24" spans="1:25" ht="6.75" customHeight="1" x14ac:dyDescent="0.3">
      <c r="A24" s="140">
        <v>3</v>
      </c>
      <c r="B24" s="149" t="s">
        <v>136</v>
      </c>
      <c r="C24" s="8"/>
      <c r="D24" s="9"/>
      <c r="E24" s="9"/>
      <c r="F24" s="9"/>
      <c r="G24" s="10"/>
      <c r="H24" s="146" t="str">
        <f>IF(OR(K28=1,K28=101),K25,"")</f>
        <v/>
      </c>
      <c r="I24" s="146" t="str">
        <f>IF(K28=11,L25,"")</f>
        <v/>
      </c>
      <c r="J24" s="146" t="str">
        <f>IF(K28=111,M25,"")</f>
        <v/>
      </c>
      <c r="S24" s="40"/>
      <c r="T24" s="40"/>
      <c r="U24" s="40"/>
      <c r="V24" s="40"/>
      <c r="W24" s="40"/>
      <c r="X24" s="40"/>
      <c r="Y24" s="40"/>
    </row>
    <row r="25" spans="1:25" ht="15" customHeight="1" x14ac:dyDescent="0.3">
      <c r="A25" s="141"/>
      <c r="B25" s="151"/>
      <c r="C25" s="24" t="s">
        <v>138</v>
      </c>
      <c r="D25" s="107"/>
      <c r="E25" s="6" t="s">
        <v>133</v>
      </c>
      <c r="F25" s="25"/>
      <c r="G25" s="12"/>
      <c r="H25" s="147"/>
      <c r="I25" s="147"/>
      <c r="J25" s="147"/>
      <c r="K25" s="4">
        <v>50</v>
      </c>
      <c r="L25">
        <v>100</v>
      </c>
      <c r="M25">
        <v>200</v>
      </c>
      <c r="S25" s="40"/>
      <c r="T25" s="40"/>
      <c r="U25" s="40"/>
      <c r="V25" s="40"/>
      <c r="W25" s="40"/>
      <c r="X25" s="40"/>
      <c r="Y25" s="40"/>
    </row>
    <row r="26" spans="1:25" ht="15" customHeight="1" x14ac:dyDescent="0.3">
      <c r="A26" s="141"/>
      <c r="B26" s="151"/>
      <c r="C26" s="24" t="s">
        <v>137</v>
      </c>
      <c r="D26" s="107"/>
      <c r="E26" s="6" t="s">
        <v>134</v>
      </c>
      <c r="G26" s="12"/>
      <c r="H26" s="147"/>
      <c r="I26" s="147"/>
      <c r="J26" s="147"/>
      <c r="K26">
        <v>0.61499999999999999</v>
      </c>
      <c r="L26">
        <v>0.7</v>
      </c>
      <c r="M26">
        <v>0.5</v>
      </c>
      <c r="S26" s="40"/>
      <c r="T26" s="40"/>
      <c r="U26" s="40"/>
      <c r="V26" s="40"/>
      <c r="W26" s="40"/>
      <c r="X26" s="40"/>
      <c r="Y26" s="40"/>
    </row>
    <row r="27" spans="1:25" ht="15" customHeight="1" x14ac:dyDescent="0.3">
      <c r="A27" s="141"/>
      <c r="B27" s="151"/>
      <c r="C27" s="131" t="s">
        <v>139</v>
      </c>
      <c r="D27" s="107"/>
      <c r="E27" s="6" t="s">
        <v>135</v>
      </c>
      <c r="G27" s="12"/>
      <c r="H27" s="147"/>
      <c r="I27" s="147"/>
      <c r="J27" s="147"/>
      <c r="K27"/>
      <c r="S27" s="40"/>
      <c r="T27" s="40"/>
      <c r="U27" s="40"/>
      <c r="V27" s="40"/>
      <c r="W27" s="40"/>
      <c r="X27" s="40"/>
      <c r="Y27" s="40"/>
    </row>
    <row r="28" spans="1:25" ht="15" customHeight="1" x14ac:dyDescent="0.3">
      <c r="A28" s="141"/>
      <c r="B28" s="151"/>
      <c r="C28" s="131" t="s">
        <v>140</v>
      </c>
      <c r="D28" s="107"/>
      <c r="E28" s="6" t="s">
        <v>141</v>
      </c>
      <c r="G28" s="12"/>
      <c r="H28" s="147"/>
      <c r="I28" s="147"/>
      <c r="J28" s="147"/>
      <c r="K28" s="4">
        <f>IF(F29&gt;=K26,1,0)+IF(AND(F29&gt;=L26,N30=TRUE),10,0)+IF(F31=TRUE,100,0)</f>
        <v>0</v>
      </c>
      <c r="S28" s="40"/>
      <c r="T28" s="40"/>
      <c r="U28" s="40"/>
      <c r="V28" s="40"/>
      <c r="W28" s="40"/>
      <c r="X28" s="40"/>
      <c r="Y28" s="40"/>
    </row>
    <row r="29" spans="1:25" ht="15" customHeight="1" x14ac:dyDescent="0.3">
      <c r="A29" s="141"/>
      <c r="B29" s="151"/>
      <c r="C29" s="7" t="s">
        <v>71</v>
      </c>
      <c r="E29" s="6"/>
      <c r="F29" s="20">
        <f>IF((D26+D27-D28)&lt;&gt;0,D25/(D26+D27-D28),0)</f>
        <v>0</v>
      </c>
      <c r="G29" s="12"/>
      <c r="H29" s="147"/>
      <c r="I29" s="147"/>
      <c r="J29" s="147"/>
      <c r="P29" s="133"/>
      <c r="S29" s="40"/>
      <c r="T29" s="40"/>
      <c r="U29" s="40"/>
      <c r="V29" s="40"/>
      <c r="W29" s="40"/>
      <c r="X29" s="40"/>
      <c r="Y29" s="40"/>
    </row>
    <row r="30" spans="1:25" ht="27.6" x14ac:dyDescent="0.3">
      <c r="A30" s="141"/>
      <c r="B30" s="151"/>
      <c r="C30" s="123" t="s">
        <v>143</v>
      </c>
      <c r="D30" s="21"/>
      <c r="E30" s="6"/>
      <c r="F30" s="122"/>
      <c r="G30" s="12"/>
      <c r="H30" s="147"/>
      <c r="I30" s="147"/>
      <c r="J30" s="147"/>
      <c r="N30" s="40" t="b">
        <v>0</v>
      </c>
      <c r="S30" s="40"/>
      <c r="T30" s="40"/>
      <c r="U30" s="40"/>
      <c r="V30" s="40"/>
      <c r="W30" s="40"/>
      <c r="X30" s="40"/>
      <c r="Y30" s="40"/>
    </row>
    <row r="31" spans="1:25" ht="15" customHeight="1" x14ac:dyDescent="0.3">
      <c r="A31" s="141"/>
      <c r="B31" s="151"/>
      <c r="C31" s="7" t="s">
        <v>142</v>
      </c>
      <c r="E31" s="6"/>
      <c r="F31" s="20" t="b">
        <f>N87</f>
        <v>0</v>
      </c>
      <c r="G31" s="12"/>
      <c r="H31" s="147"/>
      <c r="I31" s="147"/>
      <c r="J31" s="147"/>
      <c r="S31" s="40"/>
      <c r="T31" s="40"/>
      <c r="U31" s="40"/>
      <c r="V31" s="40"/>
      <c r="W31" s="40"/>
      <c r="X31" s="40"/>
      <c r="Y31" s="40"/>
    </row>
    <row r="32" spans="1:25" ht="6.75" customHeight="1" thickBot="1" x14ac:dyDescent="0.35">
      <c r="A32" s="142"/>
      <c r="B32" s="152"/>
      <c r="C32" s="15"/>
      <c r="D32" s="16"/>
      <c r="E32" s="16"/>
      <c r="F32" s="16"/>
      <c r="G32" s="17"/>
      <c r="H32" s="148"/>
      <c r="I32" s="148"/>
      <c r="J32" s="148"/>
      <c r="S32" s="40"/>
      <c r="T32" s="40"/>
      <c r="U32" s="40"/>
      <c r="V32" s="40"/>
      <c r="W32" s="40"/>
      <c r="X32" s="40"/>
      <c r="Y32" s="40"/>
    </row>
    <row r="33" spans="1:25" ht="6.75" customHeight="1" x14ac:dyDescent="0.3">
      <c r="A33" s="140">
        <v>4</v>
      </c>
      <c r="B33" s="149" t="s">
        <v>8</v>
      </c>
      <c r="C33" s="8"/>
      <c r="D33" s="9"/>
      <c r="E33" s="9"/>
      <c r="F33" s="9"/>
      <c r="G33" s="10"/>
      <c r="H33" s="146" t="str">
        <f>IF(OR(K37=1,K37=101),K34,"")</f>
        <v/>
      </c>
      <c r="I33" s="146" t="str">
        <f>IF(OR(K37=11,K37=10),L34,"")</f>
        <v/>
      </c>
      <c r="J33" s="146" t="str">
        <f>IF(OR(K37=111,K37=110),M34,"")</f>
        <v/>
      </c>
      <c r="S33" s="40"/>
      <c r="T33" s="40"/>
      <c r="U33" s="40"/>
      <c r="V33" s="40"/>
      <c r="W33" s="40"/>
      <c r="X33" s="40"/>
      <c r="Y33" s="40"/>
    </row>
    <row r="34" spans="1:25" x14ac:dyDescent="0.3">
      <c r="A34" s="141"/>
      <c r="B34" s="151"/>
      <c r="C34" s="11" t="s">
        <v>9</v>
      </c>
      <c r="D34" s="2"/>
      <c r="E34" s="6"/>
      <c r="F34" s="6"/>
      <c r="G34" s="12"/>
      <c r="H34" s="147"/>
      <c r="I34" s="147"/>
      <c r="J34" s="147"/>
      <c r="K34" s="4">
        <v>25</v>
      </c>
      <c r="L34">
        <v>50</v>
      </c>
      <c r="M34">
        <v>100</v>
      </c>
      <c r="S34" s="40"/>
      <c r="T34" s="40"/>
      <c r="U34" s="40"/>
      <c r="V34" s="40"/>
      <c r="W34" s="40"/>
      <c r="X34" s="40"/>
      <c r="Y34" s="40"/>
    </row>
    <row r="35" spans="1:25" x14ac:dyDescent="0.3">
      <c r="A35" s="141"/>
      <c r="B35" s="151"/>
      <c r="C35" s="23" t="s">
        <v>88</v>
      </c>
      <c r="D35" s="2"/>
      <c r="E35" s="6"/>
      <c r="F35" s="21"/>
      <c r="G35" s="12"/>
      <c r="H35" s="147"/>
      <c r="I35" s="147"/>
      <c r="J35" s="147"/>
      <c r="K35"/>
      <c r="S35" s="40"/>
      <c r="T35" s="40"/>
      <c r="U35" s="40"/>
      <c r="V35" s="40"/>
      <c r="W35" s="40"/>
      <c r="X35" s="40"/>
      <c r="Y35" s="40"/>
    </row>
    <row r="36" spans="1:25" x14ac:dyDescent="0.3">
      <c r="A36" s="141"/>
      <c r="B36" s="151"/>
      <c r="C36" s="119" t="s">
        <v>91</v>
      </c>
      <c r="D36" s="21"/>
      <c r="E36" s="6"/>
      <c r="F36" s="20">
        <f>IF(D34=0,0,IF(D35&gt;D34,1,D35/D34))</f>
        <v>0</v>
      </c>
      <c r="G36" s="12"/>
      <c r="H36" s="147"/>
      <c r="I36" s="147"/>
      <c r="J36" s="147"/>
      <c r="K36">
        <v>0.75</v>
      </c>
      <c r="S36" s="40"/>
      <c r="T36" s="40"/>
      <c r="U36" s="40"/>
      <c r="V36" s="40"/>
      <c r="W36" s="40"/>
      <c r="X36" s="40"/>
      <c r="Y36" s="40"/>
    </row>
    <row r="37" spans="1:25" ht="13.65" customHeight="1" x14ac:dyDescent="0.3">
      <c r="A37" s="141"/>
      <c r="B37" s="151"/>
      <c r="C37" s="104" t="s">
        <v>89</v>
      </c>
      <c r="D37" s="1"/>
      <c r="E37" s="6"/>
      <c r="F37" s="21"/>
      <c r="G37" s="12"/>
      <c r="H37" s="147"/>
      <c r="I37" s="147"/>
      <c r="J37" s="147"/>
      <c r="K37" s="117">
        <f>IF(OR(AND(D37&lt;&gt;"",D36&lt;&gt;""),F36&gt;=K36),1,0)+IF(F40&gt;=L40,10,0)+IF(F40&gt;=M40,100,0)</f>
        <v>0</v>
      </c>
      <c r="S37" s="40"/>
      <c r="T37" s="40"/>
      <c r="U37" s="40"/>
      <c r="V37" s="40"/>
      <c r="W37" s="40"/>
      <c r="X37" s="40"/>
      <c r="Y37" s="40"/>
    </row>
    <row r="38" spans="1:25" x14ac:dyDescent="0.3">
      <c r="A38" s="141"/>
      <c r="B38" s="151"/>
      <c r="C38" s="104" t="s">
        <v>90</v>
      </c>
      <c r="D38" s="1"/>
      <c r="E38" s="6"/>
      <c r="F38" s="21"/>
      <c r="G38" s="12"/>
      <c r="H38" s="147"/>
      <c r="I38" s="147"/>
      <c r="J38" s="147"/>
      <c r="S38" s="40"/>
      <c r="T38" s="40"/>
      <c r="U38" s="40"/>
      <c r="V38" s="40"/>
      <c r="W38" s="40"/>
      <c r="X38" s="40"/>
      <c r="Y38" s="40"/>
    </row>
    <row r="39" spans="1:25" x14ac:dyDescent="0.3">
      <c r="A39" s="141"/>
      <c r="B39" s="151"/>
      <c r="C39" s="5" t="s">
        <v>92</v>
      </c>
      <c r="D39" s="2"/>
      <c r="E39" s="6"/>
      <c r="F39" s="103"/>
      <c r="G39" s="12"/>
      <c r="H39" s="147"/>
      <c r="I39" s="147"/>
      <c r="J39" s="147"/>
      <c r="S39" s="40"/>
      <c r="T39" s="40"/>
      <c r="U39" s="40"/>
      <c r="V39" s="40"/>
      <c r="W39" s="40"/>
      <c r="X39" s="40"/>
      <c r="Y39" s="40"/>
    </row>
    <row r="40" spans="1:25" x14ac:dyDescent="0.3">
      <c r="A40" s="141"/>
      <c r="B40" s="151"/>
      <c r="C40" s="7" t="s">
        <v>10</v>
      </c>
      <c r="D40" s="21"/>
      <c r="E40" s="6"/>
      <c r="F40" s="20">
        <f>IF(D34=0,0,IF(D39&gt;D34,1,D39/D34))</f>
        <v>0</v>
      </c>
      <c r="G40" s="12"/>
      <c r="H40" s="147"/>
      <c r="I40" s="147"/>
      <c r="J40" s="147"/>
      <c r="L40">
        <v>0.6</v>
      </c>
      <c r="M40">
        <v>0.8</v>
      </c>
      <c r="S40" s="40"/>
      <c r="T40" s="40"/>
      <c r="U40" s="40"/>
      <c r="V40" s="40"/>
      <c r="W40" s="40"/>
      <c r="X40" s="40"/>
      <c r="Y40" s="40"/>
    </row>
    <row r="41" spans="1:25" ht="6.75" customHeight="1" thickBot="1" x14ac:dyDescent="0.35">
      <c r="A41" s="142"/>
      <c r="B41" s="152"/>
      <c r="C41" s="15"/>
      <c r="D41" s="16"/>
      <c r="E41" s="16"/>
      <c r="F41" s="16"/>
      <c r="G41" s="17"/>
      <c r="H41" s="148"/>
      <c r="I41" s="148"/>
      <c r="J41" s="148"/>
      <c r="S41" s="40"/>
      <c r="T41" s="40"/>
      <c r="U41" s="40"/>
      <c r="V41" s="40"/>
      <c r="W41" s="40"/>
      <c r="X41" s="40"/>
      <c r="Y41" s="40"/>
    </row>
    <row r="42" spans="1:25" ht="15" customHeight="1" thickBot="1" x14ac:dyDescent="0.35">
      <c r="A42" s="50"/>
      <c r="B42" s="51" t="s">
        <v>17</v>
      </c>
      <c r="C42" s="52"/>
      <c r="D42" s="52"/>
      <c r="E42" s="52"/>
      <c r="F42" s="52"/>
      <c r="G42" s="52"/>
      <c r="H42" s="52"/>
      <c r="I42" s="52"/>
      <c r="J42" s="53"/>
      <c r="S42" s="40"/>
      <c r="T42" s="40"/>
      <c r="U42" s="40"/>
      <c r="V42" s="40"/>
      <c r="W42" s="40"/>
      <c r="X42" s="40"/>
      <c r="Y42" s="40"/>
    </row>
    <row r="43" spans="1:25" ht="6.75" customHeight="1" x14ac:dyDescent="0.3">
      <c r="A43" s="140">
        <v>5</v>
      </c>
      <c r="B43" s="149" t="s">
        <v>11</v>
      </c>
      <c r="C43" s="8"/>
      <c r="D43" s="9"/>
      <c r="E43" s="9"/>
      <c r="F43" s="9"/>
      <c r="G43" s="10"/>
      <c r="H43" s="146" t="str">
        <f>IF(OR(K47=1,K47=101),K44,"")</f>
        <v/>
      </c>
      <c r="I43" s="146" t="str">
        <f>IF(K47=11,L44,"")</f>
        <v/>
      </c>
      <c r="J43" s="146" t="str">
        <f>IF(K47=111,M44,"")</f>
        <v/>
      </c>
      <c r="S43" s="40"/>
      <c r="T43" s="40"/>
      <c r="U43" s="40"/>
      <c r="V43" s="40"/>
      <c r="W43" s="40"/>
      <c r="X43" s="40"/>
      <c r="Y43" s="40"/>
    </row>
    <row r="44" spans="1:25" x14ac:dyDescent="0.3">
      <c r="A44" s="141"/>
      <c r="B44" s="151"/>
      <c r="C44" s="24" t="s">
        <v>179</v>
      </c>
      <c r="D44" s="2"/>
      <c r="E44" s="6"/>
      <c r="G44" s="12"/>
      <c r="H44" s="147"/>
      <c r="I44" s="147"/>
      <c r="J44" s="147"/>
      <c r="K44" s="4">
        <v>100</v>
      </c>
      <c r="L44">
        <v>200</v>
      </c>
      <c r="M44">
        <v>300</v>
      </c>
      <c r="N44" s="40" t="b">
        <v>0</v>
      </c>
      <c r="O44" s="101"/>
      <c r="S44" s="40"/>
      <c r="T44" s="40"/>
      <c r="U44" s="40"/>
      <c r="V44" s="40"/>
      <c r="W44" s="40"/>
      <c r="X44" s="40"/>
      <c r="Y44" s="40"/>
    </row>
    <row r="45" spans="1:25" ht="13.65" customHeight="1" x14ac:dyDescent="0.3">
      <c r="A45" s="141"/>
      <c r="B45" s="151"/>
      <c r="C45" s="24" t="s">
        <v>178</v>
      </c>
      <c r="D45" s="2"/>
      <c r="E45" s="6"/>
      <c r="G45" s="12"/>
      <c r="H45" s="147"/>
      <c r="I45" s="147"/>
      <c r="J45" s="147"/>
      <c r="K45"/>
      <c r="S45" s="40"/>
      <c r="T45" s="40"/>
      <c r="U45" s="40"/>
      <c r="V45" s="40"/>
      <c r="W45" s="40"/>
      <c r="X45" s="40"/>
      <c r="Y45" s="40"/>
    </row>
    <row r="46" spans="1:25" ht="13.65" customHeight="1" x14ac:dyDescent="0.3">
      <c r="A46" s="141"/>
      <c r="B46" s="151"/>
      <c r="C46" s="24" t="s">
        <v>94</v>
      </c>
      <c r="D46" s="103"/>
      <c r="E46" s="6"/>
      <c r="G46" s="12"/>
      <c r="H46" s="147"/>
      <c r="I46" s="147"/>
      <c r="J46" s="147"/>
      <c r="K46"/>
      <c r="S46" s="40"/>
      <c r="T46" s="40"/>
      <c r="U46" s="40"/>
      <c r="V46" s="40"/>
      <c r="W46" s="40"/>
      <c r="X46" s="40"/>
      <c r="Y46" s="40"/>
    </row>
    <row r="47" spans="1:25" ht="13.65" customHeight="1" x14ac:dyDescent="0.3">
      <c r="A47" s="141"/>
      <c r="B47" s="151"/>
      <c r="C47" s="120" t="s">
        <v>95</v>
      </c>
      <c r="D47" s="2"/>
      <c r="E47" s="6"/>
      <c r="G47" s="12"/>
      <c r="H47" s="147"/>
      <c r="I47" s="147"/>
      <c r="J47" s="147"/>
      <c r="K47" s="117">
        <f>IF(F48&gt;=K48,1,0)+IF(N50=TRUE,10,0)+IF(N51=TRUE,100,0)</f>
        <v>0</v>
      </c>
      <c r="S47" s="40"/>
      <c r="T47" s="40"/>
      <c r="U47" s="40"/>
      <c r="V47" s="40"/>
      <c r="W47" s="40"/>
      <c r="X47" s="40"/>
      <c r="Y47" s="40"/>
    </row>
    <row r="48" spans="1:25" ht="13.65" customHeight="1" x14ac:dyDescent="0.3">
      <c r="A48" s="141"/>
      <c r="B48" s="151"/>
      <c r="C48" s="24" t="s">
        <v>96</v>
      </c>
      <c r="D48" s="21"/>
      <c r="E48" s="6"/>
      <c r="F48" s="20">
        <f>IF(D44=0,0,IF(D47&gt;(D44-D45),1,D47/(D44-D45)))</f>
        <v>0</v>
      </c>
      <c r="G48" s="12"/>
      <c r="H48" s="147"/>
      <c r="I48" s="147"/>
      <c r="J48" s="147"/>
      <c r="K48">
        <v>0.9</v>
      </c>
      <c r="S48" s="40"/>
      <c r="T48" s="40"/>
      <c r="U48" s="40"/>
      <c r="V48" s="40"/>
      <c r="W48" s="40"/>
      <c r="X48" s="40"/>
      <c r="Y48" s="40"/>
    </row>
    <row r="49" spans="1:25" ht="13.65" customHeight="1" x14ac:dyDescent="0.3">
      <c r="A49" s="141"/>
      <c r="B49" s="151"/>
      <c r="C49" s="24" t="s">
        <v>97</v>
      </c>
      <c r="D49" s="21"/>
      <c r="E49" s="6"/>
      <c r="F49" s="121"/>
      <c r="G49" s="12"/>
      <c r="H49" s="147"/>
      <c r="I49" s="147"/>
      <c r="J49" s="147"/>
      <c r="K49"/>
      <c r="S49" s="40"/>
      <c r="T49" s="40"/>
      <c r="U49" s="40"/>
      <c r="V49" s="40"/>
      <c r="W49" s="40"/>
      <c r="X49" s="40"/>
      <c r="Y49" s="40"/>
    </row>
    <row r="50" spans="1:25" ht="13.65" customHeight="1" x14ac:dyDescent="0.3">
      <c r="A50" s="141"/>
      <c r="B50" s="151"/>
      <c r="C50" s="120" t="s">
        <v>98</v>
      </c>
      <c r="D50" s="21"/>
      <c r="E50" s="6"/>
      <c r="F50" s="122"/>
      <c r="G50" s="12"/>
      <c r="H50" s="147"/>
      <c r="I50" s="147"/>
      <c r="J50" s="147"/>
      <c r="K50"/>
      <c r="N50" s="40" t="b">
        <v>0</v>
      </c>
      <c r="S50" s="40"/>
      <c r="T50" s="40"/>
      <c r="U50" s="40"/>
      <c r="V50" s="40"/>
      <c r="W50" s="40"/>
      <c r="X50" s="40"/>
      <c r="Y50" s="40"/>
    </row>
    <row r="51" spans="1:25" x14ac:dyDescent="0.3">
      <c r="A51" s="141"/>
      <c r="B51" s="151"/>
      <c r="C51" s="24" t="s">
        <v>99</v>
      </c>
      <c r="D51" s="21"/>
      <c r="E51" s="6"/>
      <c r="F51" s="122"/>
      <c r="G51" s="12"/>
      <c r="H51" s="147"/>
      <c r="I51" s="147"/>
      <c r="J51" s="147"/>
      <c r="N51" s="40" t="b">
        <v>0</v>
      </c>
      <c r="S51" s="40"/>
      <c r="T51" s="40"/>
      <c r="U51" s="40"/>
      <c r="V51" s="40"/>
      <c r="W51" s="40"/>
      <c r="X51" s="40"/>
      <c r="Y51" s="40"/>
    </row>
    <row r="52" spans="1:25" ht="7.5" customHeight="1" thickBot="1" x14ac:dyDescent="0.35">
      <c r="A52" s="142"/>
      <c r="B52" s="152"/>
      <c r="C52" s="105"/>
      <c r="D52" s="16"/>
      <c r="E52" s="16"/>
      <c r="F52" s="16"/>
      <c r="G52" s="17"/>
      <c r="H52" s="148"/>
      <c r="I52" s="148"/>
      <c r="J52" s="148"/>
      <c r="S52" s="40"/>
      <c r="T52" s="40"/>
      <c r="U52" s="40"/>
      <c r="V52" s="40"/>
      <c r="W52" s="40"/>
      <c r="X52" s="40"/>
      <c r="Y52" s="40"/>
    </row>
    <row r="53" spans="1:25" ht="6.75" customHeight="1" x14ac:dyDescent="0.3">
      <c r="A53" s="140">
        <v>6</v>
      </c>
      <c r="B53" s="143" t="s">
        <v>100</v>
      </c>
      <c r="C53" s="8"/>
      <c r="D53" s="9"/>
      <c r="E53" s="9"/>
      <c r="F53" s="9"/>
      <c r="G53" s="10"/>
      <c r="H53" s="146" t="str">
        <f>IF(OR(K57=1,K57=101),K54,"")</f>
        <v/>
      </c>
      <c r="I53" s="146" t="str">
        <f>IF(K57=11,L54,"")</f>
        <v/>
      </c>
      <c r="J53" s="146" t="str">
        <f>IF(K57=111,M54,"")</f>
        <v/>
      </c>
      <c r="S53" s="40"/>
      <c r="T53" s="40"/>
      <c r="U53" s="40"/>
      <c r="V53" s="40"/>
      <c r="W53" s="40"/>
      <c r="X53" s="40"/>
      <c r="Y53" s="40"/>
    </row>
    <row r="54" spans="1:25" x14ac:dyDescent="0.3">
      <c r="A54" s="141"/>
      <c r="B54" s="144"/>
      <c r="C54" s="19" t="s">
        <v>101</v>
      </c>
      <c r="D54" s="1"/>
      <c r="E54" s="6"/>
      <c r="F54" s="6"/>
      <c r="G54" s="12"/>
      <c r="H54" s="147"/>
      <c r="I54" s="147"/>
      <c r="J54" s="147"/>
      <c r="K54" s="4">
        <v>50</v>
      </c>
      <c r="L54">
        <v>100</v>
      </c>
      <c r="M54">
        <v>200</v>
      </c>
      <c r="S54" s="40"/>
      <c r="T54" s="40"/>
      <c r="U54" s="40"/>
      <c r="V54" s="40"/>
      <c r="W54" s="40"/>
      <c r="X54" s="40"/>
      <c r="Y54" s="40"/>
    </row>
    <row r="55" spans="1:25" x14ac:dyDescent="0.3">
      <c r="A55" s="141"/>
      <c r="B55" s="144"/>
      <c r="C55" s="19" t="s">
        <v>102</v>
      </c>
      <c r="D55" s="1"/>
      <c r="E55" s="6"/>
      <c r="F55" s="6"/>
      <c r="G55" s="12"/>
      <c r="H55" s="147"/>
      <c r="I55" s="147"/>
      <c r="J55" s="147"/>
      <c r="K55"/>
      <c r="S55" s="40"/>
      <c r="T55" s="40"/>
      <c r="U55" s="40"/>
      <c r="V55" s="40"/>
      <c r="W55" s="40"/>
      <c r="X55" s="40"/>
      <c r="Y55" s="40"/>
    </row>
    <row r="56" spans="1:25" ht="13.65" customHeight="1" x14ac:dyDescent="0.3">
      <c r="A56" s="141"/>
      <c r="B56" s="144"/>
      <c r="C56" s="11" t="s">
        <v>103</v>
      </c>
      <c r="D56" s="21"/>
      <c r="E56" s="6"/>
      <c r="F56" s="122"/>
      <c r="G56" s="12"/>
      <c r="H56" s="147"/>
      <c r="I56" s="147"/>
      <c r="J56" s="147"/>
      <c r="K56"/>
      <c r="N56" s="40" t="b">
        <v>0</v>
      </c>
      <c r="S56" s="40"/>
      <c r="T56" s="40"/>
      <c r="U56" s="40"/>
      <c r="V56" s="40"/>
      <c r="W56" s="40"/>
      <c r="X56" s="40"/>
      <c r="Y56" s="40"/>
    </row>
    <row r="57" spans="1:25" x14ac:dyDescent="0.3">
      <c r="A57" s="141"/>
      <c r="B57" s="144"/>
      <c r="C57" s="11" t="s">
        <v>104</v>
      </c>
      <c r="D57" s="21"/>
      <c r="E57" s="6"/>
      <c r="F57" s="6"/>
      <c r="G57" s="12"/>
      <c r="H57" s="147"/>
      <c r="I57" s="147"/>
      <c r="J57" s="147"/>
      <c r="K57" s="117">
        <f>IF(OR(D54&lt;&gt;"",D55&lt;&gt;""),1,0)+IF(AND(D54&lt;&gt;"",D55&lt;&gt;"",N56=TRUE),10,0)+IF(AND(N57=TRUE,N58=TRUE),100,0)</f>
        <v>0</v>
      </c>
      <c r="N57" s="40" t="b">
        <v>0</v>
      </c>
      <c r="S57" s="40"/>
      <c r="T57" s="40"/>
      <c r="U57" s="40"/>
      <c r="V57" s="40"/>
      <c r="W57" s="40"/>
      <c r="X57" s="40"/>
      <c r="Y57" s="40"/>
    </row>
    <row r="58" spans="1:25" x14ac:dyDescent="0.3">
      <c r="A58" s="141"/>
      <c r="B58" s="144"/>
      <c r="C58" s="11" t="s">
        <v>105</v>
      </c>
      <c r="D58" s="21"/>
      <c r="E58" s="6"/>
      <c r="F58" s="6"/>
      <c r="G58" s="12"/>
      <c r="H58" s="147"/>
      <c r="I58" s="147"/>
      <c r="J58" s="147"/>
      <c r="N58" s="40" t="b">
        <v>0</v>
      </c>
      <c r="S58" s="40"/>
      <c r="T58" s="40"/>
      <c r="U58" s="40"/>
      <c r="V58" s="40"/>
      <c r="W58" s="40"/>
      <c r="X58" s="40"/>
      <c r="Y58" s="40"/>
    </row>
    <row r="59" spans="1:25" ht="6.75" customHeight="1" thickBot="1" x14ac:dyDescent="0.35">
      <c r="A59" s="142"/>
      <c r="B59" s="145"/>
      <c r="C59" s="15"/>
      <c r="D59" s="16"/>
      <c r="E59" s="16"/>
      <c r="F59" s="16"/>
      <c r="G59" s="17"/>
      <c r="H59" s="148"/>
      <c r="I59" s="148"/>
      <c r="J59" s="148"/>
      <c r="S59" s="40"/>
      <c r="T59" s="40"/>
      <c r="U59" s="40"/>
      <c r="V59" s="40"/>
      <c r="W59" s="40"/>
      <c r="X59" s="40"/>
      <c r="Y59" s="40"/>
    </row>
    <row r="60" spans="1:25" ht="6.75" customHeight="1" x14ac:dyDescent="0.3">
      <c r="A60" s="140">
        <v>7</v>
      </c>
      <c r="B60" s="143" t="s">
        <v>106</v>
      </c>
      <c r="C60" s="8"/>
      <c r="D60" s="9"/>
      <c r="E60" s="9"/>
      <c r="F60" s="9"/>
      <c r="G60" s="10"/>
      <c r="H60" s="146" t="str">
        <f>IF(OR(K66=1,K66=101),K61,"")</f>
        <v/>
      </c>
      <c r="I60" s="146" t="str">
        <f>IF(K66=11,L61,"")</f>
        <v/>
      </c>
      <c r="J60" s="146" t="str">
        <f>IF(K66=111,M61,"")</f>
        <v/>
      </c>
      <c r="S60" s="40"/>
      <c r="T60" s="40"/>
      <c r="U60" s="40"/>
      <c r="V60" s="40"/>
      <c r="W60" s="40"/>
      <c r="X60" s="40"/>
      <c r="Y60" s="40"/>
    </row>
    <row r="61" spans="1:25" x14ac:dyDescent="0.3">
      <c r="A61" s="141"/>
      <c r="B61" s="144"/>
      <c r="C61" s="11" t="s">
        <v>107</v>
      </c>
      <c r="D61" s="2"/>
      <c r="E61" s="6"/>
      <c r="F61" s="6"/>
      <c r="G61" s="12"/>
      <c r="H61" s="147"/>
      <c r="I61" s="147"/>
      <c r="J61" s="147"/>
      <c r="K61" s="4">
        <v>50</v>
      </c>
      <c r="L61">
        <v>100</v>
      </c>
      <c r="M61">
        <v>200</v>
      </c>
      <c r="S61" s="40"/>
      <c r="T61" s="40"/>
      <c r="U61" s="40"/>
      <c r="V61" s="40"/>
      <c r="W61" s="40"/>
      <c r="X61" s="40"/>
      <c r="Y61" s="40"/>
    </row>
    <row r="62" spans="1:25" x14ac:dyDescent="0.3">
      <c r="A62" s="141"/>
      <c r="B62" s="144"/>
      <c r="C62" s="24" t="s">
        <v>67</v>
      </c>
      <c r="D62" s="2"/>
      <c r="E62" s="6"/>
      <c r="G62" s="12"/>
      <c r="H62" s="147"/>
      <c r="I62" s="147"/>
      <c r="J62" s="147"/>
      <c r="S62" s="40"/>
      <c r="T62" s="40"/>
      <c r="U62" s="40"/>
      <c r="V62" s="40"/>
      <c r="W62" s="40"/>
      <c r="X62" s="40"/>
      <c r="Y62" s="40"/>
    </row>
    <row r="63" spans="1:25" x14ac:dyDescent="0.3">
      <c r="A63" s="141"/>
      <c r="B63" s="144"/>
      <c r="C63" s="24" t="s">
        <v>114</v>
      </c>
      <c r="E63" s="6"/>
      <c r="F63" s="127">
        <f>ROUNDUP(D62/20,0)</f>
        <v>0</v>
      </c>
      <c r="G63" s="12"/>
      <c r="H63" s="147"/>
      <c r="I63" s="147"/>
      <c r="J63" s="147"/>
      <c r="K63"/>
      <c r="S63" s="40"/>
      <c r="T63" s="40"/>
      <c r="U63" s="40"/>
      <c r="V63" s="40"/>
      <c r="W63" s="40"/>
      <c r="X63" s="40"/>
      <c r="Y63" s="40"/>
    </row>
    <row r="64" spans="1:25" ht="27.6" x14ac:dyDescent="0.3">
      <c r="A64" s="141"/>
      <c r="B64" s="144"/>
      <c r="C64" s="123" t="s">
        <v>108</v>
      </c>
      <c r="D64" s="126"/>
      <c r="E64" s="6"/>
      <c r="F64" s="6"/>
      <c r="G64" s="12"/>
      <c r="H64" s="147"/>
      <c r="I64" s="147"/>
      <c r="J64" s="147"/>
      <c r="K64"/>
      <c r="S64" s="40"/>
      <c r="T64" s="40"/>
      <c r="U64" s="40"/>
      <c r="V64" s="40"/>
      <c r="W64" s="40"/>
      <c r="X64" s="40"/>
      <c r="Y64" s="40"/>
    </row>
    <row r="65" spans="1:25" ht="27.6" x14ac:dyDescent="0.3">
      <c r="A65" s="141"/>
      <c r="B65" s="144"/>
      <c r="C65" s="124" t="s">
        <v>111</v>
      </c>
      <c r="E65" s="6"/>
      <c r="F65" s="20">
        <f>IF(D62=0,0,D64/D62)</f>
        <v>0</v>
      </c>
      <c r="G65" s="12"/>
      <c r="H65" s="147"/>
      <c r="I65" s="147"/>
      <c r="J65" s="147"/>
      <c r="S65" s="40"/>
      <c r="T65" s="40"/>
      <c r="U65" s="40"/>
      <c r="V65" s="40"/>
      <c r="W65" s="40"/>
      <c r="X65" s="40"/>
      <c r="Y65" s="40"/>
    </row>
    <row r="66" spans="1:25" x14ac:dyDescent="0.3">
      <c r="A66" s="141"/>
      <c r="B66" s="144"/>
      <c r="C66" s="24" t="s">
        <v>109</v>
      </c>
      <c r="D66" s="2"/>
      <c r="E66" s="6"/>
      <c r="F66" s="6"/>
      <c r="G66" s="12"/>
      <c r="H66" s="147"/>
      <c r="I66" s="147"/>
      <c r="J66" s="147"/>
      <c r="K66" s="117">
        <f>IF(AND(D61&gt;=1,F65&gt;=0.505),1,0)+IF(AND(D61&gt;=F63,F65&gt;=0.595),10,0)+IF(OR(F68&gt;=0.595,AND(F68&gt;=0.495,F69&gt;0)),100,0)</f>
        <v>0</v>
      </c>
      <c r="S66" s="40"/>
      <c r="T66" s="40"/>
      <c r="U66" s="40"/>
      <c r="V66" s="40"/>
      <c r="W66" s="40"/>
      <c r="X66" s="40"/>
      <c r="Y66" s="40"/>
    </row>
    <row r="67" spans="1:25" ht="27.6" x14ac:dyDescent="0.3">
      <c r="A67" s="141"/>
      <c r="B67" s="144"/>
      <c r="C67" s="124" t="s">
        <v>110</v>
      </c>
      <c r="D67" s="3"/>
      <c r="E67" s="6"/>
      <c r="F67" s="6"/>
      <c r="G67" s="12"/>
      <c r="H67" s="147"/>
      <c r="I67" s="147"/>
      <c r="J67" s="147"/>
      <c r="S67" s="40"/>
      <c r="T67" s="40"/>
      <c r="U67" s="40"/>
      <c r="V67" s="40"/>
      <c r="W67" s="40"/>
      <c r="X67" s="40"/>
      <c r="Y67" s="40"/>
    </row>
    <row r="68" spans="1:25" x14ac:dyDescent="0.3">
      <c r="A68" s="141"/>
      <c r="B68" s="144"/>
      <c r="C68" s="19" t="s">
        <v>112</v>
      </c>
      <c r="D68" s="25"/>
      <c r="E68" s="6"/>
      <c r="F68" s="20">
        <f>IF(D62=0,0,IF(D66&gt;D62,1,D66/D62))</f>
        <v>0</v>
      </c>
      <c r="G68" s="12"/>
      <c r="H68" s="147"/>
      <c r="I68" s="147"/>
      <c r="J68" s="147"/>
      <c r="S68" s="40"/>
      <c r="T68" s="40"/>
      <c r="U68" s="40"/>
      <c r="V68" s="40"/>
      <c r="W68" s="40"/>
      <c r="X68" s="40"/>
      <c r="Y68" s="40"/>
    </row>
    <row r="69" spans="1:25" ht="13.65" customHeight="1" x14ac:dyDescent="0.3">
      <c r="A69" s="141"/>
      <c r="B69" s="144"/>
      <c r="C69" s="7" t="s">
        <v>113</v>
      </c>
      <c r="D69" s="21"/>
      <c r="E69" s="6"/>
      <c r="F69" s="22">
        <f>IF(D67="",0,F68-D67)</f>
        <v>0</v>
      </c>
      <c r="G69" s="12"/>
      <c r="H69" s="147"/>
      <c r="I69" s="147"/>
      <c r="J69" s="147"/>
      <c r="S69" s="40"/>
      <c r="T69" s="40"/>
      <c r="U69" s="40"/>
      <c r="V69" s="40"/>
      <c r="W69" s="40"/>
      <c r="X69" s="40"/>
      <c r="Y69" s="40"/>
    </row>
    <row r="70" spans="1:25" ht="6.75" customHeight="1" thickBot="1" x14ac:dyDescent="0.35">
      <c r="A70" s="142"/>
      <c r="B70" s="145"/>
      <c r="C70" s="15"/>
      <c r="D70" s="16"/>
      <c r="E70" s="16"/>
      <c r="F70" s="16"/>
      <c r="G70" s="17"/>
      <c r="H70" s="148"/>
      <c r="I70" s="148"/>
      <c r="J70" s="148"/>
      <c r="S70" s="40"/>
      <c r="T70" s="40"/>
      <c r="U70" s="40"/>
      <c r="V70" s="40"/>
      <c r="W70" s="40"/>
      <c r="X70" s="40"/>
      <c r="Y70" s="40"/>
    </row>
    <row r="71" spans="1:25" ht="6.75" customHeight="1" x14ac:dyDescent="0.3">
      <c r="A71" s="140">
        <v>8</v>
      </c>
      <c r="B71" s="143" t="s">
        <v>69</v>
      </c>
      <c r="C71" s="8"/>
      <c r="D71" s="9"/>
      <c r="E71" s="9"/>
      <c r="F71" s="9"/>
      <c r="G71" s="10"/>
      <c r="H71" s="146" t="str">
        <f>IF(OR(K75=1,K75=101),K72,"")</f>
        <v/>
      </c>
      <c r="I71" s="146" t="str">
        <f>IF(K75=11,L72,"")</f>
        <v/>
      </c>
      <c r="J71" s="146" t="str">
        <f>IF(K75=111,M72,"")</f>
        <v/>
      </c>
      <c r="S71" s="40"/>
      <c r="T71" s="40"/>
      <c r="U71" s="40"/>
      <c r="V71" s="40"/>
      <c r="W71" s="40"/>
      <c r="X71" s="40"/>
      <c r="Y71" s="40"/>
    </row>
    <row r="72" spans="1:25" ht="31.5" customHeight="1" x14ac:dyDescent="0.3">
      <c r="A72" s="141"/>
      <c r="B72" s="144"/>
      <c r="C72" s="128" t="s">
        <v>120</v>
      </c>
      <c r="E72" s="26" t="b">
        <v>1</v>
      </c>
      <c r="F72" s="6"/>
      <c r="G72" s="12"/>
      <c r="H72" s="147"/>
      <c r="I72" s="147"/>
      <c r="J72" s="147"/>
      <c r="K72" s="4">
        <v>25</v>
      </c>
      <c r="L72">
        <v>50</v>
      </c>
      <c r="M72">
        <v>100</v>
      </c>
      <c r="N72" s="40" t="b">
        <v>0</v>
      </c>
      <c r="S72" s="40"/>
      <c r="T72" s="40"/>
      <c r="U72" s="40"/>
      <c r="V72" s="40"/>
      <c r="W72" s="40"/>
      <c r="X72" s="40"/>
      <c r="Y72" s="40"/>
    </row>
    <row r="73" spans="1:25" x14ac:dyDescent="0.3">
      <c r="A73" s="141"/>
      <c r="B73" s="144"/>
      <c r="C73" s="11" t="s">
        <v>127</v>
      </c>
      <c r="D73" s="2"/>
      <c r="E73" s="6" t="s">
        <v>122</v>
      </c>
      <c r="F73" s="6"/>
      <c r="G73" s="12"/>
      <c r="H73" s="147"/>
      <c r="I73" s="147"/>
      <c r="J73" s="147"/>
      <c r="K73"/>
      <c r="S73" s="40"/>
      <c r="T73" s="40"/>
      <c r="U73" s="40"/>
      <c r="V73" s="40"/>
      <c r="W73" s="40"/>
      <c r="X73" s="40"/>
      <c r="Y73" s="40"/>
    </row>
    <row r="74" spans="1:25" x14ac:dyDescent="0.3">
      <c r="A74" s="141"/>
      <c r="B74" s="144"/>
      <c r="C74" s="24"/>
      <c r="D74" s="2"/>
      <c r="E74" s="6" t="s">
        <v>121</v>
      </c>
      <c r="F74" s="6"/>
      <c r="G74" s="12"/>
      <c r="H74" s="147"/>
      <c r="I74" s="147"/>
      <c r="J74" s="147"/>
      <c r="K74"/>
      <c r="S74" s="40"/>
      <c r="T74" s="40"/>
      <c r="U74" s="40"/>
      <c r="V74" s="40"/>
      <c r="W74" s="40"/>
      <c r="X74" s="40"/>
      <c r="Y74" s="40"/>
    </row>
    <row r="75" spans="1:25" x14ac:dyDescent="0.3">
      <c r="A75" s="141"/>
      <c r="B75" s="144"/>
      <c r="C75" s="24" t="s">
        <v>123</v>
      </c>
      <c r="D75" s="129"/>
      <c r="E75" s="6"/>
      <c r="F75" s="6"/>
      <c r="G75" s="12"/>
      <c r="H75" s="147"/>
      <c r="I75" s="147"/>
      <c r="J75" s="147"/>
      <c r="K75" s="4">
        <f>IF(N72=TRUE,1,0)+IF(D74*60+D73&gt;29.5,10,0)+IF(F78&gt;=0.495,100,0)</f>
        <v>0</v>
      </c>
      <c r="S75" s="40"/>
      <c r="T75" s="40"/>
      <c r="U75" s="40"/>
      <c r="V75" s="40"/>
      <c r="W75" s="40"/>
      <c r="X75" s="40"/>
      <c r="Y75" s="40"/>
    </row>
    <row r="76" spans="1:25" x14ac:dyDescent="0.3">
      <c r="A76" s="141"/>
      <c r="B76" s="144"/>
      <c r="C76" s="24" t="s">
        <v>125</v>
      </c>
      <c r="D76" s="129"/>
      <c r="E76" s="6"/>
      <c r="F76" s="6"/>
      <c r="G76" s="12"/>
      <c r="H76" s="147"/>
      <c r="I76" s="147"/>
      <c r="J76" s="147"/>
      <c r="S76" s="40"/>
      <c r="T76" s="40"/>
      <c r="U76" s="40"/>
      <c r="V76" s="40"/>
      <c r="W76" s="40"/>
      <c r="X76" s="40"/>
      <c r="Y76" s="40"/>
    </row>
    <row r="77" spans="1:25" x14ac:dyDescent="0.3">
      <c r="A77" s="141"/>
      <c r="B77" s="144"/>
      <c r="C77" s="24" t="s">
        <v>124</v>
      </c>
      <c r="D77" s="129"/>
      <c r="E77" s="6"/>
      <c r="F77" s="6"/>
      <c r="G77" s="12"/>
      <c r="H77" s="147"/>
      <c r="I77" s="147"/>
      <c r="J77" s="147"/>
      <c r="S77" s="40"/>
      <c r="T77" s="40"/>
      <c r="U77" s="40"/>
      <c r="V77" s="40"/>
      <c r="W77" s="40"/>
      <c r="X77" s="40"/>
      <c r="Y77" s="40"/>
    </row>
    <row r="78" spans="1:25" x14ac:dyDescent="0.3">
      <c r="A78" s="141"/>
      <c r="B78" s="144"/>
      <c r="C78" s="11" t="s">
        <v>126</v>
      </c>
      <c r="D78" s="14"/>
      <c r="E78" s="6"/>
      <c r="F78" s="130">
        <f>IF(D75=0,0,(D76+D77)/D75)</f>
        <v>0</v>
      </c>
      <c r="G78" s="12"/>
      <c r="H78" s="147"/>
      <c r="I78" s="147"/>
      <c r="J78" s="147"/>
      <c r="S78" s="40"/>
      <c r="T78" s="40"/>
      <c r="U78" s="40"/>
      <c r="V78" s="40"/>
      <c r="W78" s="40"/>
      <c r="X78" s="40"/>
      <c r="Y78" s="40"/>
    </row>
    <row r="79" spans="1:25" ht="6.75" customHeight="1" thickBot="1" x14ac:dyDescent="0.35">
      <c r="A79" s="142"/>
      <c r="B79" s="145"/>
      <c r="C79" s="15"/>
      <c r="D79" s="16"/>
      <c r="E79" s="16"/>
      <c r="F79" s="16"/>
      <c r="G79" s="17"/>
      <c r="H79" s="148"/>
      <c r="I79" s="148"/>
      <c r="J79" s="148"/>
      <c r="S79" s="40"/>
      <c r="T79" s="40"/>
      <c r="U79" s="40"/>
      <c r="V79" s="40"/>
      <c r="W79" s="40"/>
      <c r="X79" s="40"/>
      <c r="Y79" s="40"/>
    </row>
    <row r="80" spans="1:25" ht="6.75" customHeight="1" x14ac:dyDescent="0.3">
      <c r="A80" s="140">
        <v>9</v>
      </c>
      <c r="B80" s="143" t="s">
        <v>93</v>
      </c>
      <c r="C80" s="8"/>
      <c r="D80" s="9"/>
      <c r="E80" s="9"/>
      <c r="F80" s="9"/>
      <c r="G80" s="10"/>
      <c r="H80" s="146"/>
      <c r="I80" s="146"/>
      <c r="J80" s="146"/>
      <c r="S80" s="40"/>
      <c r="T80" s="40"/>
      <c r="U80" s="40"/>
      <c r="V80" s="40"/>
      <c r="W80" s="40"/>
      <c r="X80" s="40"/>
      <c r="Y80" s="40"/>
    </row>
    <row r="81" spans="1:25" x14ac:dyDescent="0.3">
      <c r="A81" s="141"/>
      <c r="B81" s="144"/>
      <c r="C81" s="11"/>
      <c r="E81" s="27"/>
      <c r="G81" s="18"/>
      <c r="H81" s="147"/>
      <c r="I81" s="147"/>
      <c r="J81" s="147"/>
      <c r="S81" s="40"/>
      <c r="T81" s="40"/>
      <c r="U81" s="40"/>
      <c r="V81" s="40"/>
      <c r="W81" s="40"/>
      <c r="X81" s="40"/>
      <c r="Y81" s="40"/>
    </row>
    <row r="82" spans="1:25" ht="6.75" customHeight="1" thickBot="1" x14ac:dyDescent="0.35">
      <c r="A82" s="142"/>
      <c r="B82" s="145"/>
      <c r="C82" s="15"/>
      <c r="D82" s="16"/>
      <c r="E82" s="16"/>
      <c r="F82" s="16"/>
      <c r="G82" s="17"/>
      <c r="H82" s="148"/>
      <c r="I82" s="148"/>
      <c r="J82" s="148"/>
      <c r="S82" s="40"/>
      <c r="T82" s="40"/>
      <c r="U82" s="40"/>
      <c r="V82" s="40"/>
      <c r="W82" s="40"/>
      <c r="X82" s="40"/>
      <c r="Y82" s="40"/>
    </row>
    <row r="83" spans="1:25" ht="15" customHeight="1" thickBot="1" x14ac:dyDescent="0.35">
      <c r="A83" s="50"/>
      <c r="B83" s="51" t="s">
        <v>16</v>
      </c>
      <c r="C83" s="52"/>
      <c r="D83" s="52"/>
      <c r="E83" s="52"/>
      <c r="F83" s="52"/>
      <c r="G83" s="52"/>
      <c r="H83" s="52"/>
      <c r="I83" s="52"/>
      <c r="J83" s="53"/>
      <c r="S83" s="40"/>
      <c r="T83" s="40"/>
      <c r="U83" s="40"/>
      <c r="V83" s="40"/>
      <c r="W83" s="40"/>
      <c r="X83" s="40"/>
      <c r="Y83" s="40"/>
    </row>
    <row r="84" spans="1:25" ht="6.75" customHeight="1" x14ac:dyDescent="0.3">
      <c r="A84" s="140">
        <v>10</v>
      </c>
      <c r="B84" s="149" t="s">
        <v>12</v>
      </c>
      <c r="C84" s="8"/>
      <c r="D84" s="9"/>
      <c r="E84" s="9"/>
      <c r="F84" s="9"/>
      <c r="G84" s="10"/>
      <c r="H84" s="146" t="str">
        <f>IF(OR(K89=1,K89=101),K85,"")</f>
        <v/>
      </c>
      <c r="I84" s="146" t="str">
        <f>IF(K89=11,L85,"")</f>
        <v/>
      </c>
      <c r="J84" s="146" t="str">
        <f>IF(K89=111,M85,"")</f>
        <v/>
      </c>
      <c r="S84" s="40"/>
      <c r="T84" s="40"/>
      <c r="U84" s="40"/>
      <c r="V84" s="40"/>
      <c r="W84" s="40"/>
      <c r="X84" s="40"/>
      <c r="Y84" s="40"/>
    </row>
    <row r="85" spans="1:25" ht="27.6" x14ac:dyDescent="0.3">
      <c r="A85" s="141"/>
      <c r="B85" s="150"/>
      <c r="C85" s="128" t="s">
        <v>115</v>
      </c>
      <c r="E85" s="27" t="b">
        <v>1</v>
      </c>
      <c r="G85" s="18"/>
      <c r="H85" s="147"/>
      <c r="I85" s="147"/>
      <c r="J85" s="147"/>
      <c r="K85" s="4">
        <v>50</v>
      </c>
      <c r="L85">
        <v>100</v>
      </c>
      <c r="M85">
        <v>200</v>
      </c>
      <c r="N85" s="40" t="b">
        <v>0</v>
      </c>
      <c r="S85" s="40"/>
      <c r="T85" s="40"/>
      <c r="U85" s="40"/>
      <c r="V85" s="40"/>
      <c r="W85" s="40"/>
      <c r="X85" s="40"/>
      <c r="Y85" s="40"/>
    </row>
    <row r="86" spans="1:25" x14ac:dyDescent="0.3">
      <c r="A86" s="141"/>
      <c r="B86" s="151"/>
      <c r="C86" s="11" t="s">
        <v>116</v>
      </c>
      <c r="E86" s="26" t="b">
        <v>1</v>
      </c>
      <c r="F86" s="6"/>
      <c r="G86" s="12"/>
      <c r="H86" s="147"/>
      <c r="I86" s="147"/>
      <c r="J86" s="147"/>
      <c r="K86"/>
      <c r="N86" s="40" t="b">
        <v>0</v>
      </c>
      <c r="S86" s="40"/>
      <c r="T86" s="40"/>
      <c r="U86" s="40"/>
      <c r="V86" s="40"/>
      <c r="W86" s="40"/>
      <c r="X86" s="40"/>
      <c r="Y86" s="40"/>
    </row>
    <row r="87" spans="1:25" ht="15" customHeight="1" x14ac:dyDescent="0.3">
      <c r="A87" s="141"/>
      <c r="B87" s="151"/>
      <c r="C87" s="7" t="s">
        <v>142</v>
      </c>
      <c r="E87" s="6"/>
      <c r="F87" s="122" t="str">
        <f>IF((D84+D85-D86)&lt;&gt;0,D83/(D84+D85-D86),"")</f>
        <v/>
      </c>
      <c r="G87" s="12"/>
      <c r="H87" s="147"/>
      <c r="I87" s="147"/>
      <c r="J87" s="147"/>
      <c r="N87" s="40" t="b">
        <v>0</v>
      </c>
      <c r="S87" s="40"/>
      <c r="T87" s="40"/>
      <c r="U87" s="40"/>
      <c r="V87" s="40"/>
      <c r="W87" s="40"/>
      <c r="X87" s="40"/>
      <c r="Y87" s="40"/>
    </row>
    <row r="88" spans="1:25" ht="41.4" x14ac:dyDescent="0.3">
      <c r="A88" s="141"/>
      <c r="B88" s="151"/>
      <c r="C88" s="128" t="s">
        <v>117</v>
      </c>
      <c r="E88" s="26" t="b">
        <v>1</v>
      </c>
      <c r="F88" s="6"/>
      <c r="G88" s="12"/>
      <c r="H88" s="147"/>
      <c r="I88" s="147"/>
      <c r="J88" s="147"/>
      <c r="K88"/>
      <c r="N88" s="40" t="b">
        <v>0</v>
      </c>
      <c r="S88" s="40"/>
      <c r="T88" s="40"/>
      <c r="U88" s="40"/>
      <c r="V88" s="40"/>
      <c r="W88" s="40"/>
      <c r="X88" s="40"/>
      <c r="Y88" s="40"/>
    </row>
    <row r="89" spans="1:25" ht="27.6" x14ac:dyDescent="0.3">
      <c r="A89" s="141"/>
      <c r="B89" s="151"/>
      <c r="C89" s="128" t="s">
        <v>118</v>
      </c>
      <c r="E89" s="26" t="b">
        <v>1</v>
      </c>
      <c r="F89" s="6"/>
      <c r="G89" s="12"/>
      <c r="H89" s="147"/>
      <c r="I89" s="147"/>
      <c r="J89" s="147"/>
      <c r="K89" s="117">
        <f>IF(AND(N85=TRUE,N86=TRUE),1,0)+IF(N88=TRUE,10,0)+IF(AND(N89=TRUE,N90=TRUE),100,0)</f>
        <v>0</v>
      </c>
      <c r="N89" s="40" t="b">
        <v>0</v>
      </c>
      <c r="S89" s="40"/>
      <c r="T89" s="40"/>
      <c r="U89" s="40"/>
      <c r="V89" s="40"/>
      <c r="W89" s="40"/>
      <c r="X89" s="40"/>
      <c r="Y89" s="40"/>
    </row>
    <row r="90" spans="1:25" x14ac:dyDescent="0.3">
      <c r="A90" s="141"/>
      <c r="B90" s="151"/>
      <c r="C90" s="128" t="s">
        <v>119</v>
      </c>
      <c r="E90" s="26" t="b">
        <v>1</v>
      </c>
      <c r="F90" s="6"/>
      <c r="G90" s="12"/>
      <c r="H90" s="147"/>
      <c r="I90" s="147"/>
      <c r="J90" s="147"/>
      <c r="K90"/>
      <c r="N90" s="40" t="b">
        <v>0</v>
      </c>
      <c r="S90" s="40"/>
      <c r="T90" s="40"/>
      <c r="U90" s="40"/>
      <c r="V90" s="40"/>
      <c r="W90" s="40"/>
      <c r="X90" s="40"/>
      <c r="Y90" s="40"/>
    </row>
    <row r="91" spans="1:25" ht="6.75" customHeight="1" thickBot="1" x14ac:dyDescent="0.35">
      <c r="A91" s="142"/>
      <c r="B91" s="152"/>
      <c r="C91" s="15"/>
      <c r="D91" s="16"/>
      <c r="E91" s="16"/>
      <c r="F91" s="16"/>
      <c r="G91" s="17"/>
      <c r="H91" s="148"/>
      <c r="I91" s="148"/>
      <c r="J91" s="148"/>
      <c r="S91" s="40"/>
      <c r="T91" s="40"/>
      <c r="U91" s="40"/>
      <c r="V91" s="40"/>
      <c r="W91" s="40"/>
      <c r="X91" s="40"/>
      <c r="Y91" s="40"/>
    </row>
    <row r="92" spans="1:25" ht="6.75" customHeight="1" x14ac:dyDescent="0.3">
      <c r="A92" s="140">
        <v>11</v>
      </c>
      <c r="B92" s="143" t="s">
        <v>70</v>
      </c>
      <c r="C92" s="8"/>
      <c r="D92" s="9"/>
      <c r="E92" s="9"/>
      <c r="F92" s="9"/>
      <c r="G92" s="10"/>
      <c r="H92" s="146" t="str">
        <f>IF(OR(K96=1,K96=101),K93,"")</f>
        <v/>
      </c>
      <c r="I92" s="146" t="str">
        <f>IF(K96=11,L93,"")</f>
        <v/>
      </c>
      <c r="J92" s="146" t="str">
        <f>IF(K96=111,M93,"")</f>
        <v/>
      </c>
      <c r="S92" s="40"/>
      <c r="T92" s="40"/>
      <c r="U92" s="40"/>
      <c r="V92" s="40"/>
      <c r="W92" s="40"/>
      <c r="X92" s="40"/>
      <c r="Y92" s="40"/>
    </row>
    <row r="93" spans="1:25" x14ac:dyDescent="0.3">
      <c r="A93" s="141"/>
      <c r="B93" s="144"/>
      <c r="C93" s="19" t="s">
        <v>128</v>
      </c>
      <c r="E93" s="27" t="b">
        <v>1</v>
      </c>
      <c r="G93" s="18"/>
      <c r="H93" s="147"/>
      <c r="I93" s="147"/>
      <c r="J93" s="147"/>
      <c r="K93" s="4">
        <v>50</v>
      </c>
      <c r="L93">
        <v>100</v>
      </c>
      <c r="M93">
        <v>200</v>
      </c>
      <c r="N93" s="40" t="b">
        <v>0</v>
      </c>
      <c r="S93" s="40"/>
      <c r="T93" s="40"/>
      <c r="U93" s="40"/>
      <c r="V93" s="40"/>
      <c r="W93" s="40"/>
      <c r="X93" s="40"/>
      <c r="Y93" s="40"/>
    </row>
    <row r="94" spans="1:25" x14ac:dyDescent="0.3">
      <c r="A94" s="141"/>
      <c r="B94" s="144"/>
      <c r="C94" s="19" t="s">
        <v>129</v>
      </c>
      <c r="E94" s="27" t="b">
        <v>1</v>
      </c>
      <c r="G94" s="18"/>
      <c r="H94" s="147"/>
      <c r="I94" s="147"/>
      <c r="J94" s="147"/>
      <c r="K94"/>
      <c r="N94" s="40" t="b">
        <v>0</v>
      </c>
      <c r="S94" s="40"/>
      <c r="T94" s="40"/>
      <c r="U94" s="40"/>
      <c r="V94" s="40"/>
      <c r="W94" s="40"/>
      <c r="X94" s="40"/>
      <c r="Y94" s="40"/>
    </row>
    <row r="95" spans="1:25" ht="27.6" x14ac:dyDescent="0.3">
      <c r="A95" s="141"/>
      <c r="B95" s="144"/>
      <c r="C95" s="123" t="s">
        <v>132</v>
      </c>
      <c r="D95" s="2"/>
      <c r="E95" s="6"/>
      <c r="F95" s="6"/>
      <c r="G95" s="12"/>
      <c r="H95" s="147"/>
      <c r="I95" s="147"/>
      <c r="J95" s="147"/>
      <c r="K95"/>
      <c r="S95" s="40"/>
      <c r="T95" s="40"/>
      <c r="U95" s="40"/>
      <c r="V95" s="40"/>
      <c r="W95" s="40"/>
      <c r="X95" s="40"/>
      <c r="Y95" s="40"/>
    </row>
    <row r="96" spans="1:25" x14ac:dyDescent="0.3">
      <c r="A96" s="141"/>
      <c r="B96" s="144"/>
      <c r="C96" s="24" t="s">
        <v>13</v>
      </c>
      <c r="D96" s="2"/>
      <c r="E96" s="6"/>
      <c r="F96" s="6"/>
      <c r="G96" s="12"/>
      <c r="H96" s="147"/>
      <c r="I96" s="147"/>
      <c r="J96" s="147"/>
      <c r="K96" s="4">
        <f>IF(AND(N93=TRUE,N94=TRUE,D95&gt;=2),1,0)+IF(AND(D96&lt;&gt;0,D97=D96),10,0)+IF(AND(D96&lt;&gt;0,D98=D96),100,0)</f>
        <v>0</v>
      </c>
      <c r="S96" s="40"/>
      <c r="T96" s="40"/>
      <c r="U96" s="40"/>
      <c r="V96" s="40"/>
      <c r="W96" s="40"/>
      <c r="X96" s="40"/>
      <c r="Y96" s="40"/>
    </row>
    <row r="97" spans="1:25" ht="41.4" x14ac:dyDescent="0.3">
      <c r="A97" s="141"/>
      <c r="B97" s="144"/>
      <c r="C97" s="124" t="s">
        <v>130</v>
      </c>
      <c r="D97" s="2"/>
      <c r="E97" s="6"/>
      <c r="F97" s="6"/>
      <c r="G97" s="12"/>
      <c r="H97" s="147"/>
      <c r="I97" s="147"/>
      <c r="J97" s="147"/>
      <c r="S97" s="40"/>
      <c r="T97" s="40"/>
      <c r="U97" s="40"/>
      <c r="V97" s="40"/>
      <c r="W97" s="40"/>
      <c r="X97" s="40"/>
      <c r="Y97" s="40"/>
    </row>
    <row r="98" spans="1:25" ht="27.6" x14ac:dyDescent="0.3">
      <c r="A98" s="141"/>
      <c r="B98" s="144"/>
      <c r="C98" s="124" t="s">
        <v>131</v>
      </c>
      <c r="D98" s="2"/>
      <c r="E98" s="6"/>
      <c r="F98" s="6"/>
      <c r="G98" s="12"/>
      <c r="H98" s="147"/>
      <c r="I98" s="147"/>
      <c r="J98" s="147"/>
      <c r="S98" s="40"/>
      <c r="T98" s="40"/>
      <c r="U98" s="40"/>
      <c r="V98" s="40"/>
      <c r="W98" s="40"/>
      <c r="X98" s="40"/>
      <c r="Y98" s="40"/>
    </row>
    <row r="99" spans="1:25" ht="6.75" customHeight="1" thickBot="1" x14ac:dyDescent="0.35">
      <c r="A99" s="142"/>
      <c r="B99" s="145"/>
      <c r="C99" s="15"/>
      <c r="D99" s="16"/>
      <c r="E99" s="16"/>
      <c r="F99" s="16"/>
      <c r="G99" s="17"/>
      <c r="H99" s="148"/>
      <c r="I99" s="148"/>
      <c r="J99" s="148"/>
      <c r="S99" s="40"/>
      <c r="T99" s="40"/>
      <c r="U99" s="40"/>
      <c r="V99" s="40"/>
      <c r="W99" s="40"/>
      <c r="X99" s="40"/>
      <c r="Y99" s="40"/>
    </row>
    <row r="100" spans="1:25" ht="15" customHeight="1" thickBot="1" x14ac:dyDescent="0.35">
      <c r="A100" s="50"/>
      <c r="B100" s="52"/>
      <c r="C100" s="52"/>
      <c r="D100" s="52"/>
      <c r="E100" s="52"/>
      <c r="F100" s="52"/>
      <c r="G100" s="52"/>
      <c r="H100" s="52"/>
      <c r="I100" s="52"/>
      <c r="J100" s="53"/>
      <c r="S100" s="40"/>
      <c r="T100" s="40"/>
      <c r="U100" s="40"/>
      <c r="V100" s="40"/>
      <c r="W100" s="40"/>
      <c r="X100" s="40"/>
      <c r="Y100" s="40"/>
    </row>
    <row r="101" spans="1:25" x14ac:dyDescent="0.3">
      <c r="H101" s="27">
        <f>SUM(H6:H99)</f>
        <v>0</v>
      </c>
      <c r="I101" s="27">
        <f>SUM(I6:I99)</f>
        <v>0</v>
      </c>
      <c r="J101" s="27">
        <f>SUM(J6:J99)</f>
        <v>0</v>
      </c>
      <c r="S101" s="40"/>
      <c r="T101" s="40"/>
      <c r="U101" s="40"/>
      <c r="V101" s="40"/>
      <c r="W101" s="40"/>
      <c r="X101" s="40"/>
      <c r="Y101" s="40"/>
    </row>
    <row r="102" spans="1:25" ht="15.6" thickBot="1" x14ac:dyDescent="0.35">
      <c r="A102" s="28" t="str">
        <f>IF(D102=1,"®","")</f>
        <v/>
      </c>
      <c r="B102" s="29" t="s">
        <v>21</v>
      </c>
      <c r="C102" s="30"/>
      <c r="D102" s="31">
        <f>IF(AND(J102&gt;=K102,J104&gt;=K104),1,0)+IF(AND(J102&gt;=L102,J104&gt;=L104),10,0)+IF(AND(J102&gt;=M102,J104&gt;=M104,K57&gt;0),100,0)</f>
        <v>0</v>
      </c>
      <c r="F102" s="32" t="s">
        <v>23</v>
      </c>
      <c r="G102" s="32"/>
      <c r="H102" s="32"/>
      <c r="I102" s="32"/>
      <c r="J102" s="33">
        <f>H101+I101+J101</f>
        <v>0</v>
      </c>
      <c r="K102" s="4">
        <v>525</v>
      </c>
      <c r="L102">
        <v>800</v>
      </c>
      <c r="M102">
        <v>1050</v>
      </c>
      <c r="S102" s="40"/>
      <c r="T102" s="40"/>
      <c r="U102" s="40"/>
      <c r="V102" s="40"/>
      <c r="W102" s="40"/>
      <c r="X102" s="40"/>
      <c r="Y102" s="40"/>
    </row>
    <row r="103" spans="1:25" ht="15" x14ac:dyDescent="0.3">
      <c r="A103" s="28" t="str">
        <f>IF(D102=11,"®","")</f>
        <v/>
      </c>
      <c r="B103" s="29" t="s">
        <v>22</v>
      </c>
      <c r="C103" s="30"/>
      <c r="D103" s="34"/>
      <c r="E103" s="32"/>
      <c r="F103" s="35"/>
      <c r="G103" s="35"/>
      <c r="H103" s="36">
        <f>COUNTIF(H6:H99,"&gt;0")</f>
        <v>0</v>
      </c>
      <c r="I103" s="36">
        <f>COUNTIF(I6:I99,"&gt;0")</f>
        <v>0</v>
      </c>
      <c r="J103" s="36">
        <f>COUNTIF(J6:J99,"&gt;0")</f>
        <v>0</v>
      </c>
      <c r="S103" s="40"/>
      <c r="T103" s="40"/>
      <c r="U103" s="40"/>
      <c r="V103" s="40"/>
      <c r="W103" s="40"/>
      <c r="X103" s="40"/>
      <c r="Y103" s="40"/>
    </row>
    <row r="104" spans="1:25" ht="15.6" thickBot="1" x14ac:dyDescent="0.35">
      <c r="A104" s="28" t="str">
        <f>IF(D102=111,"®","")</f>
        <v/>
      </c>
      <c r="B104" s="100" t="s">
        <v>64</v>
      </c>
      <c r="C104" s="30"/>
      <c r="D104" s="30"/>
      <c r="F104" s="32" t="s">
        <v>24</v>
      </c>
      <c r="G104" s="35"/>
      <c r="I104" s="37"/>
      <c r="J104" s="38">
        <f>H103+I103+J103</f>
        <v>0</v>
      </c>
      <c r="K104" s="4">
        <v>7</v>
      </c>
      <c r="L104">
        <v>8</v>
      </c>
      <c r="M104">
        <v>8</v>
      </c>
      <c r="S104" s="40"/>
      <c r="T104" s="40"/>
      <c r="U104" s="40"/>
      <c r="V104" s="40"/>
      <c r="W104" s="40"/>
      <c r="X104" s="40"/>
      <c r="Y104" s="40"/>
    </row>
    <row r="105" spans="1:25" x14ac:dyDescent="0.3">
      <c r="S105" s="40"/>
      <c r="T105" s="40"/>
      <c r="U105" s="40"/>
      <c r="V105" s="40"/>
      <c r="W105" s="40"/>
      <c r="X105" s="40"/>
      <c r="Y105" s="40"/>
    </row>
    <row r="106" spans="1:25" ht="21" x14ac:dyDescent="0.35">
      <c r="B106" s="39"/>
      <c r="S106" s="40"/>
      <c r="T106" s="40"/>
      <c r="U106" s="40"/>
      <c r="V106" s="40"/>
      <c r="W106" s="40"/>
      <c r="X106" s="40"/>
      <c r="Y106" s="40"/>
    </row>
  </sheetData>
  <sheetProtection algorithmName="SHA-512" hashValue="10qJS+3KwRFjRDfq0RS68J5Q+JC957Ky1CP+2k9MqRpQlTGOyRSrcJYLnnTqCA4QcE29Zdkr0Q1HsdjUTuU/WA==" saltValue="C8rnACvobnAI/RlrD77lKA==" spinCount="100000" sheet="1" selectLockedCells="1"/>
  <mergeCells count="57">
    <mergeCell ref="A19:A23"/>
    <mergeCell ref="B19:B23"/>
    <mergeCell ref="H19:H23"/>
    <mergeCell ref="I19:I23"/>
    <mergeCell ref="J19:J23"/>
    <mergeCell ref="J6:J17"/>
    <mergeCell ref="A71:A79"/>
    <mergeCell ref="B71:B79"/>
    <mergeCell ref="H71:H79"/>
    <mergeCell ref="I71:I79"/>
    <mergeCell ref="J71:J79"/>
    <mergeCell ref="A43:A52"/>
    <mergeCell ref="B43:B52"/>
    <mergeCell ref="H43:H52"/>
    <mergeCell ref="I43:I52"/>
    <mergeCell ref="J43:J52"/>
    <mergeCell ref="A60:A70"/>
    <mergeCell ref="B60:B70"/>
    <mergeCell ref="H60:H70"/>
    <mergeCell ref="I60:I70"/>
    <mergeCell ref="J60:J70"/>
    <mergeCell ref="A1:J1"/>
    <mergeCell ref="A2:J2"/>
    <mergeCell ref="A33:A41"/>
    <mergeCell ref="B33:B41"/>
    <mergeCell ref="H33:H41"/>
    <mergeCell ref="I33:I41"/>
    <mergeCell ref="J33:J41"/>
    <mergeCell ref="A6:A17"/>
    <mergeCell ref="B6:B17"/>
    <mergeCell ref="H6:H17"/>
    <mergeCell ref="I6:I17"/>
    <mergeCell ref="A24:A32"/>
    <mergeCell ref="B24:B32"/>
    <mergeCell ref="H24:H32"/>
    <mergeCell ref="I24:I32"/>
    <mergeCell ref="J24:J32"/>
    <mergeCell ref="J53:J59"/>
    <mergeCell ref="A53:A59"/>
    <mergeCell ref="B53:B59"/>
    <mergeCell ref="H53:H59"/>
    <mergeCell ref="I53:I59"/>
    <mergeCell ref="A84:A91"/>
    <mergeCell ref="B84:B91"/>
    <mergeCell ref="H84:H91"/>
    <mergeCell ref="I84:I91"/>
    <mergeCell ref="J84:J91"/>
    <mergeCell ref="A80:A82"/>
    <mergeCell ref="B80:B82"/>
    <mergeCell ref="H80:H82"/>
    <mergeCell ref="I80:I82"/>
    <mergeCell ref="J80:J82"/>
    <mergeCell ref="A92:A99"/>
    <mergeCell ref="B92:B99"/>
    <mergeCell ref="H92:H99"/>
    <mergeCell ref="I92:I99"/>
    <mergeCell ref="J92:J99"/>
  </mergeCells>
  <dataValidations xWindow="712" yWindow="606" count="13">
    <dataValidation type="whole" operator="greaterThanOrEqual" allowBlank="1" showInputMessage="1" showErrorMessage="1" errorTitle="Number Invalid" error="Must be whole number." sqref="D34 D74 D66 D62 D64 D45:D47" xr:uid="{2BF87584-E1E7-4A47-AEF2-DD5A0E62601C}">
      <formula1>0</formula1>
    </dataValidation>
    <dataValidation type="whole" operator="greaterThanOrEqual" allowBlank="1" showInputMessage="1" showErrorMessage="1" errorTitle="Count" error="Enter a whole number" sqref="D61 D75:D77" xr:uid="{E7A85496-CE0F-4EE2-A034-BDE5B2A4D930}">
      <formula1>0</formula1>
    </dataValidation>
    <dataValidation type="whole" allowBlank="1" showInputMessage="1" showErrorMessage="1" errorTitle="Number Invalid" error="Must be whole number not greater than the total number of den leaders." sqref="D95" xr:uid="{6DFA53A8-3C19-464B-AAE1-C7282720BF95}">
      <formula1>0</formula1>
      <formula2>D94</formula2>
    </dataValidation>
    <dataValidation type="whole" allowBlank="1" showInputMessage="1" showErrorMessage="1" errorTitle="Number Invalid" error="Must be whole number no greater than the total number of second year Webelos. (Cell D39)" sqref="D35 D21" xr:uid="{48A8AE0F-1EA8-44CC-876F-A434AF2AE1EA}">
      <formula1>0</formula1>
      <formula2>D20</formula2>
    </dataValidation>
    <dataValidation type="date" allowBlank="1" showInputMessage="1" showErrorMessage="1" errorTitle="Date Out of Range" error="Date must be during 2021" sqref="D12:D15" xr:uid="{69BC297A-DF5F-47D1-A9F7-0620EBE415F3}">
      <formula1>44197</formula1>
      <formula2>44561</formula2>
    </dataValidation>
    <dataValidation type="date" allowBlank="1" showInputMessage="1" showErrorMessage="1" errorTitle="Date Out of Range" error="Date must be during 2022 or on/after June 1, 2021" sqref="D37:D38" xr:uid="{765D5BB1-8D30-4868-8A20-076BA445522B}">
      <formula1>44348</formula1>
      <formula2>44926</formula2>
    </dataValidation>
    <dataValidation type="date" allowBlank="1" showInputMessage="1" showErrorMessage="1" errorTitle="Date Out of Range" error="Date must be in 2022." sqref="D9:D10 D7" xr:uid="{14124706-5934-473B-AE13-588F9D3AFF42}">
      <formula1>44562</formula1>
      <formula2>44926</formula2>
    </dataValidation>
    <dataValidation type="date" allowBlank="1" showInputMessage="1" showErrorMessage="1" errorTitle="Date Out of Range" error="Date must be in 2022 prior to October 31." promptTitle="Recruitment Event" prompt="Enter date in 2022 prior to October 31." sqref="D19" xr:uid="{5D80E175-955F-4CD8-ABE4-4783983A8734}">
      <formula1>44562</formula1>
      <formula2>44865</formula2>
    </dataValidation>
    <dataValidation type="date" allowBlank="1" showInputMessage="1" showErrorMessage="1" errorTitle="Date Out of Range" error="Date must be during 2022" sqref="D54:D55" xr:uid="{DA5199F5-FA11-40F0-88AA-F9D7F7F0B0E3}">
      <formula1>44562</formula1>
      <formula2>44926</formula2>
    </dataValidation>
    <dataValidation type="decimal" allowBlank="1" showInputMessage="1" showErrorMessage="1" errorTitle="Limit to 100 percent" error="Enter a value between 0 and 100" sqref="D67 F65" xr:uid="{36472BC5-3566-4783-8BA8-231FA0459449}">
      <formula1>0</formula1>
      <formula2>1</formula2>
    </dataValidation>
    <dataValidation type="whole" allowBlank="1" showInputMessage="1" showErrorMessage="1" errorTitle="Count" error="Enter a whole number" sqref="D73" xr:uid="{32F1C880-8C3A-4756-83FA-7C197EDFF9DA}">
      <formula1>0</formula1>
      <formula2>59</formula2>
    </dataValidation>
    <dataValidation type="whole" operator="greaterThanOrEqual" allowBlank="1" showInputMessage="1" showErrorMessage="1" error="Must be a whole number" sqref="D97:D98" xr:uid="{7B19FA56-2F9A-430A-9EE9-678637737DEB}">
      <formula1>0</formula1>
    </dataValidation>
    <dataValidation type="whole" operator="greaterThanOrEqual" allowBlank="1" showInputMessage="1" showErrorMessage="1" error="Must be a whole number greater than zero" sqref="D96" xr:uid="{602A8FEF-3F2A-4F88-B1F5-DBA3EC5C2B72}">
      <formula1>1</formula1>
    </dataValidation>
  </dataValidations>
  <printOptions horizontalCentered="1"/>
  <pageMargins left="0.4" right="0.4" top="0.5" bottom="0.5" header="0.3" footer="0.3"/>
  <pageSetup scale="77" fitToHeight="2" orientation="portrait" horizontalDpi="4294967293" verticalDpi="4294967293" r:id="rId1"/>
  <headerFooter>
    <oddFooter>&amp;LRevised: 06/06/22</oddFooter>
  </headerFooter>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3</xdr:col>
                    <xdr:colOff>83820</xdr:colOff>
                    <xdr:row>71</xdr:row>
                    <xdr:rowOff>182880</xdr:rowOff>
                  </from>
                  <to>
                    <xdr:col>3</xdr:col>
                    <xdr:colOff>502920</xdr:colOff>
                    <xdr:row>71</xdr:row>
                    <xdr:rowOff>365760</xdr:rowOff>
                  </to>
                </anchor>
              </controlPr>
            </control>
          </mc:Choice>
        </mc:AlternateContent>
        <mc:AlternateContent xmlns:mc="http://schemas.openxmlformats.org/markup-compatibility/2006">
          <mc:Choice Requires="x14">
            <control shapeId="1059" r:id="rId5" name="Check Box 35">
              <controlPr defaultSize="0" autoFill="0" autoLine="0" autoPict="0">
                <anchor moveWithCells="1">
                  <from>
                    <xdr:col>3</xdr:col>
                    <xdr:colOff>83820</xdr:colOff>
                    <xdr:row>84</xdr:row>
                    <xdr:rowOff>137160</xdr:rowOff>
                  </from>
                  <to>
                    <xdr:col>3</xdr:col>
                    <xdr:colOff>518160</xdr:colOff>
                    <xdr:row>84</xdr:row>
                    <xdr:rowOff>312420</xdr:rowOff>
                  </to>
                </anchor>
              </controlPr>
            </control>
          </mc:Choice>
        </mc:AlternateContent>
        <mc:AlternateContent xmlns:mc="http://schemas.openxmlformats.org/markup-compatibility/2006">
          <mc:Choice Requires="x14">
            <control shapeId="1060" r:id="rId6" name="Check Box 36">
              <controlPr defaultSize="0" autoFill="0" autoLine="0" autoPict="0">
                <anchor moveWithCells="1">
                  <from>
                    <xdr:col>3</xdr:col>
                    <xdr:colOff>83820</xdr:colOff>
                    <xdr:row>85</xdr:row>
                    <xdr:rowOff>7620</xdr:rowOff>
                  </from>
                  <to>
                    <xdr:col>3</xdr:col>
                    <xdr:colOff>518160</xdr:colOff>
                    <xdr:row>86</xdr:row>
                    <xdr:rowOff>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3</xdr:col>
                    <xdr:colOff>83820</xdr:colOff>
                    <xdr:row>92</xdr:row>
                    <xdr:rowOff>7620</xdr:rowOff>
                  </from>
                  <to>
                    <xdr:col>3</xdr:col>
                    <xdr:colOff>518160</xdr:colOff>
                    <xdr:row>93</xdr:row>
                    <xdr:rowOff>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3</xdr:col>
                    <xdr:colOff>83820</xdr:colOff>
                    <xdr:row>93</xdr:row>
                    <xdr:rowOff>7620</xdr:rowOff>
                  </from>
                  <to>
                    <xdr:col>3</xdr:col>
                    <xdr:colOff>518160</xdr:colOff>
                    <xdr:row>94</xdr:row>
                    <xdr:rowOff>0</xdr:rowOff>
                  </to>
                </anchor>
              </controlPr>
            </control>
          </mc:Choice>
        </mc:AlternateContent>
        <mc:AlternateContent xmlns:mc="http://schemas.openxmlformats.org/markup-compatibility/2006">
          <mc:Choice Requires="x14">
            <control shapeId="1085" r:id="rId9" name="Check Box 61">
              <controlPr defaultSize="0" autoFill="0" autoLine="0" autoPict="0">
                <anchor moveWithCells="1">
                  <from>
                    <xdr:col>3</xdr:col>
                    <xdr:colOff>83820</xdr:colOff>
                    <xdr:row>93</xdr:row>
                    <xdr:rowOff>7620</xdr:rowOff>
                  </from>
                  <to>
                    <xdr:col>3</xdr:col>
                    <xdr:colOff>518160</xdr:colOff>
                    <xdr:row>94</xdr:row>
                    <xdr:rowOff>0</xdr:rowOff>
                  </to>
                </anchor>
              </controlPr>
            </control>
          </mc:Choice>
        </mc:AlternateContent>
        <mc:AlternateContent xmlns:mc="http://schemas.openxmlformats.org/markup-compatibility/2006">
          <mc:Choice Requires="x14">
            <control shapeId="1118" r:id="rId10" name="Check Box 94">
              <controlPr defaultSize="0" autoFill="0" autoLine="0" autoPict="0" altText="">
                <anchor moveWithCells="1">
                  <from>
                    <xdr:col>3</xdr:col>
                    <xdr:colOff>304800</xdr:colOff>
                    <xdr:row>9</xdr:row>
                    <xdr:rowOff>152400</xdr:rowOff>
                  </from>
                  <to>
                    <xdr:col>3</xdr:col>
                    <xdr:colOff>556260</xdr:colOff>
                    <xdr:row>11</xdr:row>
                    <xdr:rowOff>68580</xdr:rowOff>
                  </to>
                </anchor>
              </controlPr>
            </control>
          </mc:Choice>
        </mc:AlternateContent>
        <mc:AlternateContent xmlns:mc="http://schemas.openxmlformats.org/markup-compatibility/2006">
          <mc:Choice Requires="x14">
            <control shapeId="1117" r:id="rId11" name="Check Box 93">
              <controlPr defaultSize="0" autoFill="0" autoLine="0" autoPict="0" altText="">
                <anchor moveWithCells="1">
                  <from>
                    <xdr:col>3</xdr:col>
                    <xdr:colOff>304800</xdr:colOff>
                    <xdr:row>6</xdr:row>
                    <xdr:rowOff>152400</xdr:rowOff>
                  </from>
                  <to>
                    <xdr:col>3</xdr:col>
                    <xdr:colOff>556260</xdr:colOff>
                    <xdr:row>8</xdr:row>
                    <xdr:rowOff>68580</xdr:rowOff>
                  </to>
                </anchor>
              </controlPr>
            </control>
          </mc:Choice>
        </mc:AlternateContent>
        <mc:AlternateContent xmlns:mc="http://schemas.openxmlformats.org/markup-compatibility/2006">
          <mc:Choice Requires="x14">
            <control shapeId="1119" r:id="rId12" name="Check Box 95">
              <controlPr defaultSize="0" autoFill="0" autoLine="0" autoPict="0">
                <anchor moveWithCells="1">
                  <from>
                    <xdr:col>3</xdr:col>
                    <xdr:colOff>297180</xdr:colOff>
                    <xdr:row>19</xdr:row>
                    <xdr:rowOff>7620</xdr:rowOff>
                  </from>
                  <to>
                    <xdr:col>4</xdr:col>
                    <xdr:colOff>106680</xdr:colOff>
                    <xdr:row>19</xdr:row>
                    <xdr:rowOff>182880</xdr:rowOff>
                  </to>
                </anchor>
              </controlPr>
            </control>
          </mc:Choice>
        </mc:AlternateContent>
        <mc:AlternateContent xmlns:mc="http://schemas.openxmlformats.org/markup-compatibility/2006">
          <mc:Choice Requires="x14">
            <control shapeId="1138" r:id="rId13" name="Check Box 114">
              <controlPr defaultSize="0" autoFill="0" autoLine="0" autoPict="0">
                <anchor moveWithCells="1">
                  <from>
                    <xdr:col>3</xdr:col>
                    <xdr:colOff>114300</xdr:colOff>
                    <xdr:row>55</xdr:row>
                    <xdr:rowOff>22860</xdr:rowOff>
                  </from>
                  <to>
                    <xdr:col>3</xdr:col>
                    <xdr:colOff>533400</xdr:colOff>
                    <xdr:row>56</xdr:row>
                    <xdr:rowOff>22860</xdr:rowOff>
                  </to>
                </anchor>
              </controlPr>
            </control>
          </mc:Choice>
        </mc:AlternateContent>
        <mc:AlternateContent xmlns:mc="http://schemas.openxmlformats.org/markup-compatibility/2006">
          <mc:Choice Requires="x14">
            <control shapeId="1139" r:id="rId14" name="Check Box 115">
              <controlPr defaultSize="0" autoFill="0" autoLine="0" autoPict="0">
                <anchor moveWithCells="1">
                  <from>
                    <xdr:col>3</xdr:col>
                    <xdr:colOff>114300</xdr:colOff>
                    <xdr:row>56</xdr:row>
                    <xdr:rowOff>22860</xdr:rowOff>
                  </from>
                  <to>
                    <xdr:col>3</xdr:col>
                    <xdr:colOff>533400</xdr:colOff>
                    <xdr:row>57</xdr:row>
                    <xdr:rowOff>0</xdr:rowOff>
                  </to>
                </anchor>
              </controlPr>
            </control>
          </mc:Choice>
        </mc:AlternateContent>
        <mc:AlternateContent xmlns:mc="http://schemas.openxmlformats.org/markup-compatibility/2006">
          <mc:Choice Requires="x14">
            <control shapeId="1140" r:id="rId15" name="Check Box 116">
              <controlPr defaultSize="0" autoFill="0" autoLine="0" autoPict="0">
                <anchor moveWithCells="1">
                  <from>
                    <xdr:col>3</xdr:col>
                    <xdr:colOff>114300</xdr:colOff>
                    <xdr:row>57</xdr:row>
                    <xdr:rowOff>22860</xdr:rowOff>
                  </from>
                  <to>
                    <xdr:col>3</xdr:col>
                    <xdr:colOff>533400</xdr:colOff>
                    <xdr:row>58</xdr:row>
                    <xdr:rowOff>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3</xdr:col>
                    <xdr:colOff>83820</xdr:colOff>
                    <xdr:row>87</xdr:row>
                    <xdr:rowOff>274320</xdr:rowOff>
                  </from>
                  <to>
                    <xdr:col>3</xdr:col>
                    <xdr:colOff>518160</xdr:colOff>
                    <xdr:row>87</xdr:row>
                    <xdr:rowOff>457200</xdr:rowOff>
                  </to>
                </anchor>
              </controlPr>
            </control>
          </mc:Choice>
        </mc:AlternateContent>
        <mc:AlternateContent xmlns:mc="http://schemas.openxmlformats.org/markup-compatibility/2006">
          <mc:Choice Requires="x14">
            <control shapeId="1141" r:id="rId17" name="Check Box 117">
              <controlPr defaultSize="0" autoFill="0" autoLine="0" autoPict="0">
                <anchor moveWithCells="1">
                  <from>
                    <xdr:col>3</xdr:col>
                    <xdr:colOff>83820</xdr:colOff>
                    <xdr:row>88</xdr:row>
                    <xdr:rowOff>182880</xdr:rowOff>
                  </from>
                  <to>
                    <xdr:col>3</xdr:col>
                    <xdr:colOff>518160</xdr:colOff>
                    <xdr:row>89</xdr:row>
                    <xdr:rowOff>30480</xdr:rowOff>
                  </to>
                </anchor>
              </controlPr>
            </control>
          </mc:Choice>
        </mc:AlternateContent>
        <mc:AlternateContent xmlns:mc="http://schemas.openxmlformats.org/markup-compatibility/2006">
          <mc:Choice Requires="x14">
            <control shapeId="1142" r:id="rId18" name="Check Box 118">
              <controlPr defaultSize="0" autoFill="0" autoLine="0" autoPict="0">
                <anchor moveWithCells="1">
                  <from>
                    <xdr:col>3</xdr:col>
                    <xdr:colOff>83820</xdr:colOff>
                    <xdr:row>89</xdr:row>
                    <xdr:rowOff>7620</xdr:rowOff>
                  </from>
                  <to>
                    <xdr:col>3</xdr:col>
                    <xdr:colOff>518160</xdr:colOff>
                    <xdr:row>90</xdr:row>
                    <xdr:rowOff>0</xdr:rowOff>
                  </to>
                </anchor>
              </controlPr>
            </control>
          </mc:Choice>
        </mc:AlternateContent>
        <mc:AlternateContent xmlns:mc="http://schemas.openxmlformats.org/markup-compatibility/2006">
          <mc:Choice Requires="x14">
            <control shapeId="1144" r:id="rId19" name="Check Box 120">
              <controlPr defaultSize="0" autoFill="0" autoLine="0" autoPict="0">
                <anchor moveWithCells="1">
                  <from>
                    <xdr:col>3</xdr:col>
                    <xdr:colOff>83820</xdr:colOff>
                    <xdr:row>86</xdr:row>
                    <xdr:rowOff>7620</xdr:rowOff>
                  </from>
                  <to>
                    <xdr:col>3</xdr:col>
                    <xdr:colOff>518160</xdr:colOff>
                    <xdr:row>87</xdr:row>
                    <xdr:rowOff>0</xdr:rowOff>
                  </to>
                </anchor>
              </controlPr>
            </control>
          </mc:Choice>
        </mc:AlternateContent>
        <mc:AlternateContent xmlns:mc="http://schemas.openxmlformats.org/markup-compatibility/2006">
          <mc:Choice Requires="x14">
            <control shapeId="1135" r:id="rId20" name="Check Box 111">
              <controlPr defaultSize="0" autoFill="0" autoLine="0" autoPict="0">
                <anchor moveWithCells="1">
                  <from>
                    <xdr:col>3</xdr:col>
                    <xdr:colOff>114300</xdr:colOff>
                    <xdr:row>49</xdr:row>
                    <xdr:rowOff>22860</xdr:rowOff>
                  </from>
                  <to>
                    <xdr:col>3</xdr:col>
                    <xdr:colOff>533400</xdr:colOff>
                    <xdr:row>50</xdr:row>
                    <xdr:rowOff>22860</xdr:rowOff>
                  </to>
                </anchor>
              </controlPr>
            </control>
          </mc:Choice>
        </mc:AlternateContent>
        <mc:AlternateContent xmlns:mc="http://schemas.openxmlformats.org/markup-compatibility/2006">
          <mc:Choice Requires="x14">
            <control shapeId="1137" r:id="rId21" name="Check Box 113">
              <controlPr defaultSize="0" autoFill="0" autoLine="0" autoPict="0">
                <anchor moveWithCells="1">
                  <from>
                    <xdr:col>3</xdr:col>
                    <xdr:colOff>114300</xdr:colOff>
                    <xdr:row>50</xdr:row>
                    <xdr:rowOff>22860</xdr:rowOff>
                  </from>
                  <to>
                    <xdr:col>3</xdr:col>
                    <xdr:colOff>533400</xdr:colOff>
                    <xdr:row>51</xdr:row>
                    <xdr:rowOff>0</xdr:rowOff>
                  </to>
                </anchor>
              </controlPr>
            </control>
          </mc:Choice>
        </mc:AlternateContent>
        <mc:AlternateContent xmlns:mc="http://schemas.openxmlformats.org/markup-compatibility/2006">
          <mc:Choice Requires="x14">
            <control shapeId="1146" r:id="rId22" name="Check Box 122">
              <controlPr defaultSize="0" autoFill="0" autoLine="0" autoPict="0">
                <anchor moveWithCells="1">
                  <from>
                    <xdr:col>3</xdr:col>
                    <xdr:colOff>114300</xdr:colOff>
                    <xdr:row>29</xdr:row>
                    <xdr:rowOff>182880</xdr:rowOff>
                  </from>
                  <to>
                    <xdr:col>3</xdr:col>
                    <xdr:colOff>533400</xdr:colOff>
                    <xdr:row>30</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Normal="100" workbookViewId="0">
      <selection activeCell="A25" sqref="A25"/>
    </sheetView>
  </sheetViews>
  <sheetFormatPr defaultColWidth="9.109375" defaultRowHeight="13.2" x14ac:dyDescent="0.25"/>
  <cols>
    <col min="1" max="1" width="6.88671875" style="58" customWidth="1"/>
    <col min="2" max="2" width="60.33203125" style="57" customWidth="1"/>
    <col min="3" max="3" width="32" style="59" customWidth="1"/>
    <col min="4" max="4" width="32.88671875" style="59" customWidth="1"/>
    <col min="5" max="5" width="32.5546875" style="59" customWidth="1"/>
    <col min="6" max="8" width="9.109375" style="57"/>
    <col min="9" max="11" width="9.109375" style="57" hidden="1" customWidth="1"/>
    <col min="12" max="16384" width="9.109375" style="57"/>
  </cols>
  <sheetData>
    <row r="1" spans="1:11" s="56" customFormat="1" ht="27.9" customHeight="1" x14ac:dyDescent="0.65">
      <c r="A1" s="162" t="str">
        <f>"Pack "&amp;'Setup &amp; Instructions'!C5&amp;" of "&amp;'Setup &amp; Instructions'!C7&amp;" District"</f>
        <v>Pack  of  District</v>
      </c>
      <c r="B1" s="162"/>
      <c r="C1" s="162"/>
      <c r="D1" s="162"/>
      <c r="E1" s="162"/>
      <c r="F1" s="162"/>
      <c r="G1" s="162"/>
      <c r="H1" s="162"/>
    </row>
    <row r="2" spans="1:11" ht="20.399999999999999" customHeight="1" x14ac:dyDescent="0.6">
      <c r="A2" s="163" t="s">
        <v>74</v>
      </c>
      <c r="B2" s="163"/>
      <c r="C2" s="163"/>
      <c r="D2" s="163"/>
      <c r="E2" s="163"/>
      <c r="F2" s="163"/>
      <c r="G2" s="163"/>
      <c r="H2" s="163"/>
    </row>
    <row r="3" spans="1:11" ht="29.85" customHeight="1" thickBot="1" x14ac:dyDescent="0.3">
      <c r="A3" s="159" t="s">
        <v>65</v>
      </c>
      <c r="B3" s="159"/>
      <c r="C3" s="159"/>
      <c r="D3" s="159"/>
      <c r="E3" s="159"/>
      <c r="F3" s="159"/>
      <c r="G3" s="159"/>
      <c r="H3" s="159"/>
    </row>
    <row r="4" spans="1:11" ht="36.75" customHeight="1" thickBot="1" x14ac:dyDescent="0.3">
      <c r="A4" s="164" t="s">
        <v>25</v>
      </c>
      <c r="B4" s="60" t="s">
        <v>0</v>
      </c>
      <c r="C4" s="61" t="s">
        <v>26</v>
      </c>
      <c r="D4" s="61" t="s">
        <v>27</v>
      </c>
      <c r="E4" s="61" t="s">
        <v>28</v>
      </c>
      <c r="F4" s="61" t="s">
        <v>1</v>
      </c>
      <c r="G4" s="61" t="s">
        <v>2</v>
      </c>
      <c r="H4" s="62" t="s">
        <v>3</v>
      </c>
    </row>
    <row r="5" spans="1:11" ht="21.9" customHeight="1" x14ac:dyDescent="0.25">
      <c r="A5" s="165"/>
      <c r="B5" s="63" t="s">
        <v>14</v>
      </c>
      <c r="C5" s="160"/>
      <c r="D5" s="158"/>
      <c r="E5" s="158"/>
      <c r="F5" s="158" t="s">
        <v>29</v>
      </c>
      <c r="G5" s="158"/>
      <c r="H5" s="64">
        <v>200</v>
      </c>
    </row>
    <row r="6" spans="1:11" ht="86.25" customHeight="1" x14ac:dyDescent="0.25">
      <c r="A6" s="65" t="s">
        <v>30</v>
      </c>
      <c r="B6" s="66" t="s">
        <v>75</v>
      </c>
      <c r="C6" s="67" t="s">
        <v>76</v>
      </c>
      <c r="D6" s="94" t="s">
        <v>77</v>
      </c>
      <c r="E6" s="94" t="s">
        <v>78</v>
      </c>
      <c r="F6" s="68">
        <v>50</v>
      </c>
      <c r="G6" s="68">
        <v>100</v>
      </c>
      <c r="H6" s="69">
        <v>200</v>
      </c>
      <c r="I6" s="57" t="str">
        <f>'Data Entry'!H6</f>
        <v/>
      </c>
      <c r="J6" s="57" t="str">
        <f>'Data Entry'!I6:I17</f>
        <v/>
      </c>
      <c r="K6" s="57" t="str">
        <f>'Data Entry'!J6:J17</f>
        <v/>
      </c>
    </row>
    <row r="7" spans="1:11" ht="21.9" customHeight="1" x14ac:dyDescent="0.25">
      <c r="A7" s="70" t="s">
        <v>31</v>
      </c>
      <c r="B7" s="63" t="s">
        <v>15</v>
      </c>
      <c r="C7" s="160"/>
      <c r="D7" s="161"/>
      <c r="E7" s="161"/>
      <c r="F7" s="158" t="s">
        <v>29</v>
      </c>
      <c r="G7" s="158"/>
      <c r="H7" s="64">
        <v>500</v>
      </c>
    </row>
    <row r="8" spans="1:11" ht="76.5" customHeight="1" x14ac:dyDescent="0.25">
      <c r="A8" s="65" t="s">
        <v>32</v>
      </c>
      <c r="B8" s="98" t="s">
        <v>62</v>
      </c>
      <c r="C8" s="68" t="s">
        <v>144</v>
      </c>
      <c r="D8" s="67" t="s">
        <v>160</v>
      </c>
      <c r="E8" s="67" t="s">
        <v>145</v>
      </c>
      <c r="F8" s="68">
        <v>50</v>
      </c>
      <c r="G8" s="68">
        <v>100</v>
      </c>
      <c r="H8" s="69">
        <v>200</v>
      </c>
      <c r="I8" s="57" t="str">
        <f>'Data Entry'!H19</f>
        <v/>
      </c>
      <c r="J8" s="57" t="str">
        <f>'Data Entry'!I19</f>
        <v/>
      </c>
      <c r="K8" s="57" t="str">
        <f>'Data Entry'!J19</f>
        <v/>
      </c>
    </row>
    <row r="9" spans="1:11" ht="55.65" customHeight="1" x14ac:dyDescent="0.25">
      <c r="A9" s="65" t="s">
        <v>33</v>
      </c>
      <c r="B9" s="71" t="s">
        <v>34</v>
      </c>
      <c r="C9" s="95" t="s">
        <v>146</v>
      </c>
      <c r="D9" s="94" t="s">
        <v>147</v>
      </c>
      <c r="E9" s="94" t="s">
        <v>148</v>
      </c>
      <c r="F9" s="68">
        <v>50</v>
      </c>
      <c r="G9" s="68">
        <v>100</v>
      </c>
      <c r="H9" s="69">
        <v>200</v>
      </c>
      <c r="I9" s="57" t="str">
        <f>'Data Entry'!H24</f>
        <v/>
      </c>
      <c r="J9" s="57" t="str">
        <f>'Data Entry'!I24</f>
        <v/>
      </c>
      <c r="K9" s="57" t="str">
        <f>'Data Entry'!J24</f>
        <v/>
      </c>
    </row>
    <row r="10" spans="1:11" ht="52.8" x14ac:dyDescent="0.25">
      <c r="A10" s="65" t="s">
        <v>35</v>
      </c>
      <c r="B10" s="72" t="s">
        <v>149</v>
      </c>
      <c r="C10" s="94" t="s">
        <v>150</v>
      </c>
      <c r="D10" s="94" t="s">
        <v>151</v>
      </c>
      <c r="E10" s="94" t="s">
        <v>152</v>
      </c>
      <c r="F10" s="68">
        <v>25</v>
      </c>
      <c r="G10" s="68">
        <v>50</v>
      </c>
      <c r="H10" s="69">
        <v>100</v>
      </c>
      <c r="I10" s="57" t="str">
        <f>'Data Entry'!H33</f>
        <v/>
      </c>
      <c r="J10" s="57" t="str">
        <f>'Data Entry'!I33</f>
        <v/>
      </c>
      <c r="K10" s="57" t="str">
        <f>'Data Entry'!J33</f>
        <v/>
      </c>
    </row>
    <row r="11" spans="1:11" ht="21.9" customHeight="1" x14ac:dyDescent="0.25">
      <c r="A11" s="70" t="s">
        <v>31</v>
      </c>
      <c r="B11" s="63" t="s">
        <v>17</v>
      </c>
      <c r="C11" s="160"/>
      <c r="D11" s="161"/>
      <c r="E11" s="161"/>
      <c r="F11" s="158" t="s">
        <v>29</v>
      </c>
      <c r="G11" s="158"/>
      <c r="H11" s="73">
        <v>800</v>
      </c>
    </row>
    <row r="12" spans="1:11" ht="52.8" x14ac:dyDescent="0.25">
      <c r="A12" s="65" t="s">
        <v>36</v>
      </c>
      <c r="B12" s="74" t="s">
        <v>153</v>
      </c>
      <c r="C12" s="95" t="s">
        <v>154</v>
      </c>
      <c r="D12" s="95" t="s">
        <v>155</v>
      </c>
      <c r="E12" s="95" t="s">
        <v>156</v>
      </c>
      <c r="F12" s="68">
        <v>100</v>
      </c>
      <c r="G12" s="68">
        <v>200</v>
      </c>
      <c r="H12" s="69">
        <v>300</v>
      </c>
      <c r="I12" s="57" t="str">
        <f>'Data Entry'!H43</f>
        <v/>
      </c>
      <c r="J12" s="57" t="str">
        <f>'Data Entry'!I43</f>
        <v/>
      </c>
      <c r="K12" s="57" t="str">
        <f>'Data Entry'!J43</f>
        <v/>
      </c>
    </row>
    <row r="13" spans="1:11" ht="66" customHeight="1" x14ac:dyDescent="0.25">
      <c r="A13" s="65" t="s">
        <v>37</v>
      </c>
      <c r="B13" s="75" t="s">
        <v>157</v>
      </c>
      <c r="C13" s="95" t="s">
        <v>158</v>
      </c>
      <c r="D13" s="95" t="s">
        <v>159</v>
      </c>
      <c r="E13" s="95" t="s">
        <v>161</v>
      </c>
      <c r="F13" s="68">
        <v>50</v>
      </c>
      <c r="G13" s="68">
        <v>100</v>
      </c>
      <c r="H13" s="69">
        <v>200</v>
      </c>
      <c r="I13" s="57" t="str">
        <f>'Data Entry'!H53</f>
        <v/>
      </c>
      <c r="J13" s="57" t="str">
        <f>'Data Entry'!I53</f>
        <v/>
      </c>
      <c r="K13" s="57" t="str">
        <f>'Data Entry'!J53</f>
        <v/>
      </c>
    </row>
    <row r="14" spans="1:11" ht="107.25" customHeight="1" x14ac:dyDescent="0.25">
      <c r="A14" s="65" t="s">
        <v>38</v>
      </c>
      <c r="B14" s="75" t="s">
        <v>162</v>
      </c>
      <c r="C14" s="95" t="s">
        <v>163</v>
      </c>
      <c r="D14" s="94" t="s">
        <v>164</v>
      </c>
      <c r="E14" s="94" t="s">
        <v>165</v>
      </c>
      <c r="F14" s="68">
        <v>50</v>
      </c>
      <c r="G14" s="68">
        <v>100</v>
      </c>
      <c r="H14" s="69">
        <v>200</v>
      </c>
      <c r="I14" s="57" t="str">
        <f>'Data Entry'!H60</f>
        <v/>
      </c>
      <c r="J14" s="57" t="str">
        <f>'Data Entry'!I60</f>
        <v/>
      </c>
      <c r="K14" s="57" t="str">
        <f>'Data Entry'!J60</f>
        <v/>
      </c>
    </row>
    <row r="15" spans="1:11" ht="59.25" customHeight="1" x14ac:dyDescent="0.25">
      <c r="A15" s="65" t="s">
        <v>39</v>
      </c>
      <c r="B15" s="74" t="s">
        <v>166</v>
      </c>
      <c r="C15" s="95" t="s">
        <v>167</v>
      </c>
      <c r="D15" s="95" t="s">
        <v>168</v>
      </c>
      <c r="E15" s="95" t="s">
        <v>169</v>
      </c>
      <c r="F15" s="68">
        <v>25</v>
      </c>
      <c r="G15" s="68">
        <v>50</v>
      </c>
      <c r="H15" s="69">
        <v>100</v>
      </c>
      <c r="I15" s="57" t="str">
        <f>'Data Entry'!H71</f>
        <v/>
      </c>
      <c r="J15" s="57" t="str">
        <f>'Data Entry'!I71</f>
        <v/>
      </c>
      <c r="K15" s="57" t="str">
        <f>'Data Entry'!J71</f>
        <v/>
      </c>
    </row>
    <row r="16" spans="1:11" ht="48.9" customHeight="1" x14ac:dyDescent="0.25">
      <c r="A16" s="65" t="s">
        <v>40</v>
      </c>
      <c r="B16" s="132" t="s">
        <v>93</v>
      </c>
      <c r="C16" s="94"/>
      <c r="D16" s="94"/>
      <c r="E16" s="94"/>
      <c r="F16" s="68"/>
      <c r="G16" s="68"/>
      <c r="H16" s="69"/>
      <c r="I16" s="57">
        <f>'Data Entry'!H80</f>
        <v>0</v>
      </c>
      <c r="J16" s="57">
        <f>'Data Entry'!I80</f>
        <v>0</v>
      </c>
      <c r="K16" s="57">
        <f>'Data Entry'!J80</f>
        <v>0</v>
      </c>
    </row>
    <row r="17" spans="1:11" ht="21.75" customHeight="1" x14ac:dyDescent="0.25">
      <c r="A17" s="70" t="s">
        <v>31</v>
      </c>
      <c r="B17" s="63" t="s">
        <v>41</v>
      </c>
      <c r="C17" s="160"/>
      <c r="D17" s="161"/>
      <c r="E17" s="161"/>
      <c r="F17" s="158" t="s">
        <v>29</v>
      </c>
      <c r="G17" s="158"/>
      <c r="H17" s="64">
        <v>400</v>
      </c>
    </row>
    <row r="18" spans="1:11" ht="81" customHeight="1" x14ac:dyDescent="0.25">
      <c r="A18" s="65" t="s">
        <v>42</v>
      </c>
      <c r="B18" s="74" t="s">
        <v>170</v>
      </c>
      <c r="C18" s="95" t="s">
        <v>171</v>
      </c>
      <c r="D18" s="95" t="s">
        <v>172</v>
      </c>
      <c r="E18" s="94" t="s">
        <v>173</v>
      </c>
      <c r="F18" s="68">
        <v>50</v>
      </c>
      <c r="G18" s="68">
        <v>100</v>
      </c>
      <c r="H18" s="69">
        <v>200</v>
      </c>
      <c r="I18" s="57" t="str">
        <f>'Data Entry'!H84</f>
        <v/>
      </c>
      <c r="J18" s="57" t="str">
        <f>'Data Entry'!I84</f>
        <v/>
      </c>
      <c r="K18" s="57" t="str">
        <f>'Data Entry'!J84</f>
        <v/>
      </c>
    </row>
    <row r="19" spans="1:11" ht="82.2" customHeight="1" thickBot="1" x14ac:dyDescent="0.3">
      <c r="A19" s="76" t="s">
        <v>43</v>
      </c>
      <c r="B19" s="99" t="s">
        <v>174</v>
      </c>
      <c r="C19" s="96" t="s">
        <v>175</v>
      </c>
      <c r="D19" s="97" t="s">
        <v>176</v>
      </c>
      <c r="E19" s="97" t="s">
        <v>177</v>
      </c>
      <c r="F19" s="77">
        <v>50</v>
      </c>
      <c r="G19" s="77">
        <v>100</v>
      </c>
      <c r="H19" s="78">
        <v>200</v>
      </c>
      <c r="I19" s="57" t="str">
        <f>'Data Entry'!H92</f>
        <v/>
      </c>
      <c r="J19" s="57" t="str">
        <f>'Data Entry'!I92</f>
        <v/>
      </c>
      <c r="K19" s="57" t="str">
        <f>'Data Entry'!J92</f>
        <v/>
      </c>
    </row>
    <row r="20" spans="1:11" ht="23.1" customHeight="1" x14ac:dyDescent="0.25">
      <c r="E20" s="79"/>
    </row>
    <row r="21" spans="1:11" ht="19.2" customHeight="1" thickBot="1" x14ac:dyDescent="0.3">
      <c r="A21" s="80" t="str">
        <f>IF('Data Entry'!D102=1,"ý","o")</f>
        <v>o</v>
      </c>
      <c r="B21" s="81" t="s">
        <v>45</v>
      </c>
      <c r="C21" s="82"/>
      <c r="E21" s="83" t="s">
        <v>46</v>
      </c>
      <c r="H21" s="84">
        <f>'Data Entry'!J102</f>
        <v>0</v>
      </c>
    </row>
    <row r="22" spans="1:11" ht="19.2" customHeight="1" x14ac:dyDescent="0.25">
      <c r="A22" s="80" t="str">
        <f>IF('Data Entry'!D102=11,"ý","o")</f>
        <v>o</v>
      </c>
      <c r="B22" s="81" t="s">
        <v>47</v>
      </c>
      <c r="C22" s="82"/>
      <c r="E22" s="83"/>
    </row>
    <row r="23" spans="1:11" ht="19.2" customHeight="1" thickBot="1" x14ac:dyDescent="0.3">
      <c r="A23" s="80" t="str">
        <f>IF('Data Entry'!D102=111,"ý","o")</f>
        <v>o</v>
      </c>
      <c r="B23" s="81" t="s">
        <v>63</v>
      </c>
      <c r="C23" s="82"/>
      <c r="D23" s="82"/>
      <c r="E23" s="83" t="s">
        <v>48</v>
      </c>
      <c r="H23" s="85">
        <f>'Data Entry'!J104</f>
        <v>0</v>
      </c>
    </row>
    <row r="24" spans="1:11" ht="19.2" customHeight="1" x14ac:dyDescent="0.25">
      <c r="A24" s="86"/>
      <c r="E24" s="83"/>
      <c r="F24" s="83"/>
      <c r="G24" s="83"/>
      <c r="H24" s="83"/>
    </row>
    <row r="25" spans="1:11" ht="19.2" customHeight="1" x14ac:dyDescent="0.25">
      <c r="A25" s="134" t="s">
        <v>44</v>
      </c>
      <c r="B25" s="87" t="s">
        <v>49</v>
      </c>
    </row>
    <row r="26" spans="1:11" ht="14.25" customHeight="1" x14ac:dyDescent="0.25">
      <c r="A26" s="86"/>
    </row>
    <row r="27" spans="1:11" ht="12.75" customHeight="1" x14ac:dyDescent="0.25">
      <c r="A27" s="134" t="s">
        <v>44</v>
      </c>
      <c r="B27" s="88" t="s">
        <v>50</v>
      </c>
      <c r="C27" s="57"/>
    </row>
    <row r="28" spans="1:11" ht="29.85" customHeight="1" x14ac:dyDescent="0.25">
      <c r="C28" s="57"/>
    </row>
    <row r="29" spans="1:11" x14ac:dyDescent="0.25">
      <c r="B29" s="89" t="s">
        <v>51</v>
      </c>
      <c r="C29" s="57"/>
      <c r="D29" s="89" t="s">
        <v>52</v>
      </c>
    </row>
    <row r="30" spans="1:11" ht="21.45" customHeight="1" x14ac:dyDescent="0.25">
      <c r="B30" s="89"/>
      <c r="C30" s="57"/>
    </row>
    <row r="31" spans="1:11" x14ac:dyDescent="0.25">
      <c r="B31" s="89" t="s">
        <v>53</v>
      </c>
      <c r="C31" s="57"/>
      <c r="D31" s="89" t="s">
        <v>52</v>
      </c>
    </row>
    <row r="32" spans="1:11" ht="21.45" customHeight="1" x14ac:dyDescent="0.25">
      <c r="C32" s="57"/>
    </row>
    <row r="33" spans="1:4" x14ac:dyDescent="0.25">
      <c r="B33" s="89" t="s">
        <v>54</v>
      </c>
      <c r="C33" s="57"/>
      <c r="D33" s="89" t="s">
        <v>52</v>
      </c>
    </row>
    <row r="34" spans="1:4" ht="21.45" customHeight="1" x14ac:dyDescent="0.25">
      <c r="A34" s="59"/>
      <c r="C34" s="57"/>
    </row>
    <row r="35" spans="1:4" x14ac:dyDescent="0.25">
      <c r="A35" s="59"/>
      <c r="B35" s="90" t="s">
        <v>59</v>
      </c>
      <c r="C35" s="57"/>
    </row>
    <row r="36" spans="1:4" ht="18.45" customHeight="1" x14ac:dyDescent="0.25">
      <c r="A36" s="59"/>
      <c r="B36" s="90"/>
      <c r="C36" s="57"/>
    </row>
    <row r="37" spans="1:4" x14ac:dyDescent="0.25">
      <c r="B37" s="91"/>
    </row>
    <row r="38" spans="1:4" x14ac:dyDescent="0.25">
      <c r="B38" s="91"/>
    </row>
  </sheetData>
  <sheetProtection algorithmName="SHA-512" hashValue="objEYjn5nZ3rcAxaKmtl9cZMi5fQ7I5uwcu5Hx/N5x7Vf3PNOwR6ghTW7R2ZGT3NgZiMUltYdzhWaAC30Fc25A==" saltValue="MP7Oc50YLpmCHCzJXg7//w==" spinCount="100000" sheet="1" selectLockedCells="1"/>
  <mergeCells count="12">
    <mergeCell ref="A1:H1"/>
    <mergeCell ref="A2:H2"/>
    <mergeCell ref="A4:A5"/>
    <mergeCell ref="C5:E5"/>
    <mergeCell ref="F5:G5"/>
    <mergeCell ref="F7:G7"/>
    <mergeCell ref="A3:H3"/>
    <mergeCell ref="C11:E11"/>
    <mergeCell ref="F11:G11"/>
    <mergeCell ref="C17:E17"/>
    <mergeCell ref="F17:G17"/>
    <mergeCell ref="C7:E7"/>
  </mergeCells>
  <conditionalFormatting sqref="F9">
    <cfRule type="expression" dxfId="32" priority="57" stopIfTrue="1">
      <formula>$I9&lt;&gt;""</formula>
    </cfRule>
  </conditionalFormatting>
  <conditionalFormatting sqref="G9">
    <cfRule type="expression" dxfId="31" priority="56" stopIfTrue="1">
      <formula>$J9&lt;&gt;""</formula>
    </cfRule>
  </conditionalFormatting>
  <conditionalFormatting sqref="H9">
    <cfRule type="expression" dxfId="30" priority="55" stopIfTrue="1">
      <formula>$K9&lt;&gt;""</formula>
    </cfRule>
  </conditionalFormatting>
  <conditionalFormatting sqref="F8">
    <cfRule type="expression" dxfId="29" priority="30" stopIfTrue="1">
      <formula>$I8&lt;&gt;""</formula>
    </cfRule>
  </conditionalFormatting>
  <conditionalFormatting sqref="G8">
    <cfRule type="expression" dxfId="28" priority="29" stopIfTrue="1">
      <formula>$J8&lt;&gt;""</formula>
    </cfRule>
  </conditionalFormatting>
  <conditionalFormatting sqref="H8">
    <cfRule type="expression" dxfId="27" priority="28" stopIfTrue="1">
      <formula>$K8&lt;&gt;""</formula>
    </cfRule>
  </conditionalFormatting>
  <conditionalFormatting sqref="F6">
    <cfRule type="expression" dxfId="26" priority="27" stopIfTrue="1">
      <formula>$I6&lt;&gt;""</formula>
    </cfRule>
  </conditionalFormatting>
  <conditionalFormatting sqref="G6">
    <cfRule type="expression" dxfId="25" priority="26" stopIfTrue="1">
      <formula>$J6&lt;&gt;""</formula>
    </cfRule>
  </conditionalFormatting>
  <conditionalFormatting sqref="H6">
    <cfRule type="expression" dxfId="24" priority="25" stopIfTrue="1">
      <formula>$K6&lt;&gt;""</formula>
    </cfRule>
  </conditionalFormatting>
  <conditionalFormatting sqref="F10">
    <cfRule type="expression" dxfId="23" priority="24" stopIfTrue="1">
      <formula>$I10&lt;&gt;""</formula>
    </cfRule>
  </conditionalFormatting>
  <conditionalFormatting sqref="G10">
    <cfRule type="expression" dxfId="22" priority="23" stopIfTrue="1">
      <formula>$J10&lt;&gt;""</formula>
    </cfRule>
  </conditionalFormatting>
  <conditionalFormatting sqref="H10">
    <cfRule type="expression" dxfId="21" priority="22" stopIfTrue="1">
      <formula>$K10&lt;&gt;""</formula>
    </cfRule>
  </conditionalFormatting>
  <conditionalFormatting sqref="F12">
    <cfRule type="expression" dxfId="20" priority="21" stopIfTrue="1">
      <formula>$I12&lt;&gt;""</formula>
    </cfRule>
  </conditionalFormatting>
  <conditionalFormatting sqref="G12">
    <cfRule type="expression" dxfId="19" priority="20" stopIfTrue="1">
      <formula>$J12&lt;&gt;""</formula>
    </cfRule>
  </conditionalFormatting>
  <conditionalFormatting sqref="H12">
    <cfRule type="expression" dxfId="18" priority="19" stopIfTrue="1">
      <formula>$K12&lt;&gt;""</formula>
    </cfRule>
  </conditionalFormatting>
  <conditionalFormatting sqref="F13">
    <cfRule type="expression" dxfId="17" priority="18" stopIfTrue="1">
      <formula>$I13&lt;&gt;""</formula>
    </cfRule>
  </conditionalFormatting>
  <conditionalFormatting sqref="G13">
    <cfRule type="expression" dxfId="16" priority="17" stopIfTrue="1">
      <formula>$J13&lt;&gt;""</formula>
    </cfRule>
  </conditionalFormatting>
  <conditionalFormatting sqref="H13">
    <cfRule type="expression" dxfId="15" priority="16" stopIfTrue="1">
      <formula>$K13&lt;&gt;""</formula>
    </cfRule>
  </conditionalFormatting>
  <conditionalFormatting sqref="F14">
    <cfRule type="expression" dxfId="14" priority="15" stopIfTrue="1">
      <formula>$I14&lt;&gt;""</formula>
    </cfRule>
  </conditionalFormatting>
  <conditionalFormatting sqref="G14">
    <cfRule type="expression" dxfId="13" priority="14" stopIfTrue="1">
      <formula>$J14&lt;&gt;""</formula>
    </cfRule>
  </conditionalFormatting>
  <conditionalFormatting sqref="H14">
    <cfRule type="expression" dxfId="12" priority="13" stopIfTrue="1">
      <formula>$K14&lt;&gt;""</formula>
    </cfRule>
  </conditionalFormatting>
  <conditionalFormatting sqref="F15">
    <cfRule type="expression" dxfId="11" priority="12" stopIfTrue="1">
      <formula>$I15&lt;&gt;""</formula>
    </cfRule>
  </conditionalFormatting>
  <conditionalFormatting sqref="G15">
    <cfRule type="expression" dxfId="10" priority="11" stopIfTrue="1">
      <formula>$J15&lt;&gt;""</formula>
    </cfRule>
  </conditionalFormatting>
  <conditionalFormatting sqref="H15">
    <cfRule type="expression" dxfId="9" priority="10" stopIfTrue="1">
      <formula>$K15&lt;&gt;""</formula>
    </cfRule>
  </conditionalFormatting>
  <conditionalFormatting sqref="F16">
    <cfRule type="expression" dxfId="8" priority="9" stopIfTrue="1">
      <formula>$I16&lt;&gt;""</formula>
    </cfRule>
  </conditionalFormatting>
  <conditionalFormatting sqref="G16">
    <cfRule type="expression" dxfId="7" priority="8" stopIfTrue="1">
      <formula>$J16&lt;&gt;""</formula>
    </cfRule>
  </conditionalFormatting>
  <conditionalFormatting sqref="H16">
    <cfRule type="expression" dxfId="6" priority="7" stopIfTrue="1">
      <formula>$K16&lt;&gt;""</formula>
    </cfRule>
  </conditionalFormatting>
  <conditionalFormatting sqref="F18">
    <cfRule type="expression" dxfId="5" priority="6" stopIfTrue="1">
      <formula>$I18&lt;&gt;""</formula>
    </cfRule>
  </conditionalFormatting>
  <conditionalFormatting sqref="G18">
    <cfRule type="expression" dxfId="4" priority="5" stopIfTrue="1">
      <formula>$J18&lt;&gt;""</formula>
    </cfRule>
  </conditionalFormatting>
  <conditionalFormatting sqref="H18">
    <cfRule type="expression" dxfId="3" priority="4" stopIfTrue="1">
      <formula>$K18&lt;&gt;""</formula>
    </cfRule>
  </conditionalFormatting>
  <conditionalFormatting sqref="F19">
    <cfRule type="expression" dxfId="2" priority="3" stopIfTrue="1">
      <formula>$I19&lt;&gt;""</formula>
    </cfRule>
  </conditionalFormatting>
  <conditionalFormatting sqref="G19">
    <cfRule type="expression" dxfId="1" priority="2" stopIfTrue="1">
      <formula>$J19&lt;&gt;""</formula>
    </cfRule>
  </conditionalFormatting>
  <conditionalFormatting sqref="H19">
    <cfRule type="expression" dxfId="0" priority="1" stopIfTrue="1">
      <formula>$K19&lt;&gt;""</formula>
    </cfRule>
  </conditionalFormatting>
  <printOptions horizontalCentered="1"/>
  <pageMargins left="0.5" right="0.5" top="0.5" bottom="0.5" header="0.5" footer="0.25"/>
  <pageSetup scale="51" orientation="portrait" horizontalDpi="4294967293" verticalDpi="4294967293" r:id="rId1"/>
  <headerFooter alignWithMargins="0">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395808e-80b1-4048-9d30-1a221d4e3242" xsi:nil="true"/>
    <lcf76f155ced4ddcb4097134ff3c332f xmlns="5f11bd22-2d89-4471-87bf-b9ec960c206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E61A83268FE54289CF6F3DAC4CA05D" ma:contentTypeVersion="16" ma:contentTypeDescription="Create a new document." ma:contentTypeScope="" ma:versionID="2737221c24b14d54bb2b7b3ed2f65d13">
  <xsd:schema xmlns:xsd="http://www.w3.org/2001/XMLSchema" xmlns:xs="http://www.w3.org/2001/XMLSchema" xmlns:p="http://schemas.microsoft.com/office/2006/metadata/properties" xmlns:ns2="8395808e-80b1-4048-9d30-1a221d4e3242" xmlns:ns3="5f11bd22-2d89-4471-87bf-b9ec960c2064" targetNamespace="http://schemas.microsoft.com/office/2006/metadata/properties" ma:root="true" ma:fieldsID="2258c0880c06bcd06f5ef3b97a9bfa29" ns2:_="" ns3:_="">
    <xsd:import namespace="8395808e-80b1-4048-9d30-1a221d4e3242"/>
    <xsd:import namespace="5f11bd22-2d89-4471-87bf-b9ec960c206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95808e-80b1-4048-9d30-1a221d4e32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7fd861b-7d51-4ce6-bd10-4c8b0db64d51}" ma:internalName="TaxCatchAll" ma:showField="CatchAllData" ma:web="8395808e-80b1-4048-9d30-1a221d4e32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f11bd22-2d89-4471-87bf-b9ec960c206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9308d4-bde5-4dca-adcb-0162404f863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C54F0B-B79C-4D85-972E-75853BF6E275}">
  <ds:schemaRefs>
    <ds:schemaRef ds:uri="http://schemas.microsoft.com/office/2006/metadata/properties"/>
    <ds:schemaRef ds:uri="http://schemas.microsoft.com/office/infopath/2007/PartnerControls"/>
    <ds:schemaRef ds:uri="8395808e-80b1-4048-9d30-1a221d4e3242"/>
    <ds:schemaRef ds:uri="5f11bd22-2d89-4471-87bf-b9ec960c2064"/>
  </ds:schemaRefs>
</ds:datastoreItem>
</file>

<file path=customXml/itemProps2.xml><?xml version="1.0" encoding="utf-8"?>
<ds:datastoreItem xmlns:ds="http://schemas.openxmlformats.org/officeDocument/2006/customXml" ds:itemID="{172A6122-35BB-44CA-9815-B29C2BE6203C}">
  <ds:schemaRefs>
    <ds:schemaRef ds:uri="http://schemas.microsoft.com/sharepoint/v3/contenttype/forms"/>
  </ds:schemaRefs>
</ds:datastoreItem>
</file>

<file path=customXml/itemProps3.xml><?xml version="1.0" encoding="utf-8"?>
<ds:datastoreItem xmlns:ds="http://schemas.openxmlformats.org/officeDocument/2006/customXml" ds:itemID="{4B4A7139-CF23-4294-82F1-4192E2ECB6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95808e-80b1-4048-9d30-1a221d4e3242"/>
    <ds:schemaRef ds:uri="5f11bd22-2d89-4471-87bf-b9ec960c20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Setup &amp; Instructions</vt:lpstr>
      <vt:lpstr>Data Entry</vt:lpstr>
      <vt:lpstr>Scorecard</vt:lpstr>
      <vt:lpstr>beascout_flag</vt:lpstr>
      <vt:lpstr>building_gold_score</vt:lpstr>
      <vt:lpstr>building_silver_score</vt:lpstr>
      <vt:lpstr>DistrictName</vt:lpstr>
      <vt:lpstr>loses</vt:lpstr>
      <vt:lpstr>mem_gold_score</vt:lpstr>
      <vt:lpstr>'Data Entry'!Print_Titles</vt:lpstr>
      <vt:lpstr>recruitment_event</vt:lpstr>
    </vt:vector>
  </TitlesOfParts>
  <Company>Volunteer Developed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 2021 JTE Spreadsheet v20210426</dc:title>
  <dc:creator>Frederick Hillenbrand</dc:creator>
  <cp:lastModifiedBy>Lisa Satayut</cp:lastModifiedBy>
  <cp:lastPrinted>2018-10-21T22:56:23Z</cp:lastPrinted>
  <dcterms:created xsi:type="dcterms:W3CDTF">2014-08-26T17:24:57Z</dcterms:created>
  <dcterms:modified xsi:type="dcterms:W3CDTF">2022-10-10T16:39:04Z</dcterms:modified>
  <cp:contentStatus>v20210426</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0x01010011E61A83268FE54289CF6F3DAC4CA05D</vt:lpwstr>
  </property>
</Properties>
</file>